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GENHARIA\Desktop\Praça Domingos Peixoto\"/>
    </mc:Choice>
  </mc:AlternateContent>
  <bookViews>
    <workbookView xWindow="0" yWindow="0" windowWidth="28800" windowHeight="12315" firstSheet="1" activeTab="3"/>
  </bookViews>
  <sheets>
    <sheet name="CRONOGRAMA (2)" sheetId="9" state="hidden" r:id="rId1"/>
    <sheet name="PLAN ORÇ" sheetId="20" r:id="rId2"/>
    <sheet name="MEMORIA DE CÁLCULO" sheetId="22" r:id="rId3"/>
    <sheet name="CRONOGRAMA" sheetId="21" r:id="rId4"/>
    <sheet name="BDI" sheetId="24" r:id="rId5"/>
  </sheets>
  <definedNames>
    <definedName name="_xlnm.Print_Area" localSheetId="4">BDI!$A$1:$J$38</definedName>
    <definedName name="_xlnm.Print_Area" localSheetId="3">CRONOGRAMA!$A$1:$M$22</definedName>
    <definedName name="_xlnm.Print_Area" localSheetId="0">'CRONOGRAMA (2)'!$A$1:$K$18</definedName>
    <definedName name="_xlnm.Print_Area" localSheetId="2">'MEMORIA DE CÁLCULO'!$A$1:$J$118</definedName>
    <definedName name="_xlnm.Print_Area" localSheetId="1">'PLAN ORÇ'!$A$1:$I$51</definedName>
  </definedNames>
  <calcPr calcId="152511"/>
  <fileRecoveryPr autoRecover="0"/>
</workbook>
</file>

<file path=xl/calcChain.xml><?xml version="1.0" encoding="utf-8"?>
<calcChain xmlns="http://schemas.openxmlformats.org/spreadsheetml/2006/main">
  <c r="I110" i="22" l="1"/>
  <c r="H38" i="20"/>
  <c r="I38" i="20" s="1"/>
  <c r="I91" i="22"/>
  <c r="I105" i="22"/>
  <c r="I39" i="22"/>
  <c r="D19" i="22"/>
  <c r="I23" i="22"/>
  <c r="I24" i="22" s="1"/>
  <c r="G23" i="22"/>
  <c r="B20" i="22"/>
  <c r="H17" i="20"/>
  <c r="I17" i="20" s="1"/>
  <c r="I45" i="22"/>
  <c r="I17" i="22"/>
  <c r="I32" i="22"/>
  <c r="I33" i="22" s="1"/>
  <c r="B28" i="22"/>
  <c r="D28" i="22"/>
  <c r="B29" i="22"/>
  <c r="H36" i="20"/>
  <c r="I36" i="20" s="1"/>
  <c r="H37" i="20"/>
  <c r="I37" i="20" s="1"/>
  <c r="H35" i="20"/>
  <c r="I35" i="20" s="1"/>
  <c r="H21" i="20"/>
  <c r="I21" i="20" s="1"/>
  <c r="H22" i="20"/>
  <c r="I22" i="20" s="1"/>
  <c r="H23" i="20"/>
  <c r="I23" i="20" s="1"/>
  <c r="H24" i="20"/>
  <c r="I24" i="20" s="1"/>
  <c r="H25" i="20"/>
  <c r="I25" i="20" s="1"/>
  <c r="H26" i="20"/>
  <c r="I26" i="20" s="1"/>
  <c r="H27" i="20"/>
  <c r="I27" i="20" s="1"/>
  <c r="H28" i="20"/>
  <c r="I28" i="20" s="1"/>
  <c r="H29" i="20"/>
  <c r="I29" i="20" s="1"/>
  <c r="H30" i="20"/>
  <c r="I30" i="20" s="1"/>
  <c r="H31" i="20"/>
  <c r="I31" i="20" s="1"/>
  <c r="H16" i="20"/>
  <c r="I16" i="20" s="1"/>
  <c r="N13" i="21"/>
  <c r="N11" i="21"/>
  <c r="N9" i="21"/>
  <c r="I39" i="20" l="1"/>
  <c r="I18" i="20"/>
  <c r="F82" i="22"/>
  <c r="D82" i="22"/>
  <c r="D78" i="22"/>
  <c r="B79" i="22"/>
  <c r="B78" i="22"/>
  <c r="I98" i="22"/>
  <c r="D94" i="22"/>
  <c r="B95" i="22"/>
  <c r="B94" i="22"/>
  <c r="I75" i="22"/>
  <c r="I69" i="22"/>
  <c r="I63" i="22"/>
  <c r="A13" i="21"/>
  <c r="A11" i="21"/>
  <c r="A9" i="21"/>
  <c r="D47" i="22"/>
  <c r="B48" i="22"/>
  <c r="B47" i="22"/>
  <c r="D41" i="22"/>
  <c r="B42" i="22"/>
  <c r="B41" i="22"/>
  <c r="D35" i="22"/>
  <c r="B36" i="22"/>
  <c r="B35" i="22"/>
  <c r="D87" i="22"/>
  <c r="C85" i="22"/>
  <c r="B14" i="22"/>
  <c r="B13" i="22"/>
  <c r="D13" i="22"/>
  <c r="I92" i="22" l="1"/>
  <c r="I40" i="22"/>
  <c r="I106" i="22"/>
  <c r="I76" i="22"/>
  <c r="I46" i="22"/>
  <c r="I82" i="22"/>
  <c r="I99" i="22"/>
  <c r="I83" i="22" l="1"/>
  <c r="I51" i="22"/>
  <c r="I52" i="22" s="1"/>
  <c r="I70" i="22"/>
  <c r="B11" i="22"/>
  <c r="I64" i="22"/>
  <c r="D71" i="22"/>
  <c r="B72" i="22"/>
  <c r="B71" i="22"/>
  <c r="D65" i="22"/>
  <c r="B66" i="22"/>
  <c r="B65" i="22"/>
  <c r="D59" i="22"/>
  <c r="B60" i="22"/>
  <c r="B59" i="22"/>
  <c r="B54" i="22"/>
  <c r="D53" i="22"/>
  <c r="B53" i="22"/>
  <c r="C26" i="22"/>
  <c r="B26" i="22"/>
  <c r="B101" i="22"/>
  <c r="B102" i="22"/>
  <c r="D101" i="22"/>
  <c r="B87" i="22"/>
  <c r="B88" i="22"/>
  <c r="B85" i="22"/>
  <c r="C11" i="22"/>
  <c r="I58" i="22" l="1"/>
  <c r="I32" i="20" l="1"/>
  <c r="I40" i="20" s="1"/>
  <c r="H15" i="24"/>
  <c r="H24" i="24" s="1"/>
  <c r="G15" i="24"/>
  <c r="G24" i="24" s="1"/>
  <c r="F15" i="24"/>
  <c r="F24" i="24" s="1"/>
  <c r="E15" i="24"/>
  <c r="E24" i="24" s="1"/>
  <c r="D15" i="24"/>
  <c r="D24" i="24" s="1"/>
  <c r="C15" i="24"/>
  <c r="C24" i="24" s="1"/>
  <c r="H12" i="24"/>
  <c r="H23" i="24" s="1"/>
  <c r="G12" i="24"/>
  <c r="G23" i="24" s="1"/>
  <c r="F12" i="24"/>
  <c r="F23" i="24" s="1"/>
  <c r="E12" i="24"/>
  <c r="E23" i="24" s="1"/>
  <c r="D12" i="24"/>
  <c r="D23" i="24" s="1"/>
  <c r="C12" i="24"/>
  <c r="C23" i="24" s="1"/>
  <c r="G25" i="24" l="1"/>
  <c r="C25" i="24"/>
  <c r="B11" i="21"/>
  <c r="H25" i="24"/>
  <c r="D25" i="24"/>
  <c r="E25" i="24"/>
  <c r="F25" i="24"/>
  <c r="F12" i="21" l="1"/>
  <c r="D12" i="21"/>
  <c r="B13" i="21"/>
  <c r="F3" i="22"/>
  <c r="A6" i="22"/>
  <c r="A5" i="22"/>
  <c r="A4" i="22"/>
  <c r="A2" i="22"/>
  <c r="D14" i="21" l="1"/>
  <c r="F14" i="21"/>
  <c r="I18" i="22" l="1"/>
  <c r="G17" i="22"/>
  <c r="C9" i="9"/>
  <c r="E10" i="9"/>
  <c r="C11" i="9"/>
  <c r="E12" i="9"/>
  <c r="G12" i="9" s="1"/>
  <c r="F12" i="9"/>
  <c r="C13" i="9"/>
  <c r="E14" i="9"/>
  <c r="G14" i="9" s="1"/>
  <c r="F14" i="9"/>
  <c r="I14" i="9"/>
  <c r="C15" i="9"/>
  <c r="E16" i="9"/>
  <c r="H14" i="9"/>
  <c r="H12" i="9" l="1"/>
  <c r="I16" i="9"/>
  <c r="I18" i="9" s="1"/>
  <c r="I17" i="9" s="1"/>
  <c r="H16" i="9"/>
  <c r="H18" i="9" s="1"/>
  <c r="J16" i="9"/>
  <c r="J18" i="9" s="1"/>
  <c r="G16" i="9"/>
  <c r="G18" i="9" s="1"/>
  <c r="K10" i="9"/>
  <c r="K18" i="9" s="1"/>
  <c r="F10" i="9"/>
  <c r="F18" i="9" s="1"/>
  <c r="E18" i="9"/>
  <c r="E15" i="9" s="1"/>
  <c r="F17" i="9" l="1"/>
  <c r="H17" i="9"/>
  <c r="K17" i="9"/>
  <c r="G17" i="9"/>
  <c r="E11" i="9"/>
  <c r="E13" i="9"/>
  <c r="E9" i="9"/>
  <c r="J17" i="9"/>
  <c r="E17" i="9" l="1"/>
  <c r="B9" i="21" l="1"/>
  <c r="F10" i="21" s="1"/>
  <c r="D10" i="21" l="1"/>
</calcChain>
</file>

<file path=xl/sharedStrings.xml><?xml version="1.0" encoding="utf-8"?>
<sst xmlns="http://schemas.openxmlformats.org/spreadsheetml/2006/main" count="376" uniqueCount="212">
  <si>
    <t>ITEM</t>
  </si>
  <si>
    <t>CÓDIGO</t>
  </si>
  <si>
    <t>IIO-001</t>
  </si>
  <si>
    <t>DRE-001</t>
  </si>
  <si>
    <t>PREFEITURA MUNICIPAL DE LAGOA DOS PATOS</t>
  </si>
  <si>
    <t>LICITANTE: BIOTEC ENGENHARIA LTDA</t>
  </si>
  <si>
    <t>CNPJ: 04.717.646/0001-45</t>
  </si>
  <si>
    <t>CEP: 38.408-188 - BAIRRO SANTA MÔNICA</t>
  </si>
  <si>
    <t>CIDADE: UBERLÂNDIA/MG</t>
  </si>
  <si>
    <t>END.: AV. DR. JAIME RIBEIRO  LUZ, 971 Sl. 58 B/C</t>
  </si>
  <si>
    <t>OBRA: PAVIMENTAÇÃO ASFÁLTICA EM PMF, GUIAS E SARJETAS</t>
  </si>
  <si>
    <t>PROCEDIMENTO LICITATÓRIO 048/2014</t>
  </si>
  <si>
    <t>EDITAL: TOMADA DE PREÇO 005/2014</t>
  </si>
  <si>
    <t>DATA DA ABERTURA: 10/06/2014</t>
  </si>
  <si>
    <t>B.D.I. = 30,00  %</t>
  </si>
  <si>
    <t>FÍSICO/ FINANCEIRO</t>
  </si>
  <si>
    <t>TOTAL  ETAPAS</t>
  </si>
  <si>
    <t>MÊS 1</t>
  </si>
  <si>
    <t>MÊS 2</t>
  </si>
  <si>
    <t>MÊS 3</t>
  </si>
  <si>
    <t>MÊS 4</t>
  </si>
  <si>
    <t>Físico %</t>
  </si>
  <si>
    <t>Financeiro</t>
  </si>
  <si>
    <t>TOTAL</t>
  </si>
  <si>
    <t>Cronograma Físico-Financeiro</t>
  </si>
  <si>
    <t>MÊS 5</t>
  </si>
  <si>
    <t>MÊS 6</t>
  </si>
  <si>
    <t>TER-001</t>
  </si>
  <si>
    <t>TER-002</t>
  </si>
  <si>
    <t>ETAPAS        DESCRIÇÃO</t>
  </si>
  <si>
    <t>DATA:</t>
  </si>
  <si>
    <t>DESCRIÇÃO</t>
  </si>
  <si>
    <t>(    )</t>
  </si>
  <si>
    <t>DIRETA</t>
  </si>
  <si>
    <t>INDIRETA</t>
  </si>
  <si>
    <t>UNIDADE</t>
  </si>
  <si>
    <t>QUANTIDADE</t>
  </si>
  <si>
    <t>PREÇO TOTAL</t>
  </si>
  <si>
    <t>(  x  )</t>
  </si>
  <si>
    <t>FONTE</t>
  </si>
  <si>
    <t>VALOR TOTAL DA OBRA:</t>
  </si>
  <si>
    <t>CRONOGRAMA FÍSICO-FINANCEIRO</t>
  </si>
  <si>
    <t>Físico / Financeiro</t>
  </si>
  <si>
    <t>Mês 1</t>
  </si>
  <si>
    <t>ITEM:</t>
  </si>
  <si>
    <t>DESCRIÇÃO:</t>
  </si>
  <si>
    <t>CÓDIGO:</t>
  </si>
  <si>
    <t>Compr.</t>
  </si>
  <si>
    <t>Larg.</t>
  </si>
  <si>
    <t>Repet.</t>
  </si>
  <si>
    <t>Área (m²)</t>
  </si>
  <si>
    <t>Quant. (Unid)</t>
  </si>
  <si>
    <t>AC</t>
  </si>
  <si>
    <t>R</t>
  </si>
  <si>
    <t>DF</t>
  </si>
  <si>
    <t>L</t>
  </si>
  <si>
    <t>I</t>
  </si>
  <si>
    <t>CPRB</t>
  </si>
  <si>
    <t>A N E X O   I I</t>
  </si>
  <si>
    <t>PLANILHA ORÇAMENTÁRIA DE CUSTOS</t>
  </si>
  <si>
    <t xml:space="preserve">FORMA DE EXECUÇÃO: </t>
  </si>
  <si>
    <t>LDI</t>
  </si>
  <si>
    <t>PREÇO UNITÁRIO S/ LDI</t>
  </si>
  <si>
    <t>PREÇO UNITÁRIO C/ LDI</t>
  </si>
  <si>
    <t xml:space="preserve">LDI: </t>
  </si>
  <si>
    <t>FORMA DE EXECUÇÃO</t>
  </si>
  <si>
    <t>A N E X O   I I I - MODELO</t>
  </si>
  <si>
    <t>ETAPAS/DESCRIÇÃO</t>
  </si>
  <si>
    <t>Total Etapas</t>
  </si>
  <si>
    <t>( x  )</t>
  </si>
  <si>
    <t>1.0</t>
  </si>
  <si>
    <r>
      <t xml:space="preserve">PREFEITURA: </t>
    </r>
    <r>
      <rPr>
        <sz val="11"/>
        <rFont val="Arial"/>
        <family val="2"/>
      </rPr>
      <t>PREFEITURA MUNICIPAL DE BRASILIA DE MINAS /MG</t>
    </r>
  </si>
  <si>
    <r>
      <t xml:space="preserve">LOCAL: </t>
    </r>
    <r>
      <rPr>
        <sz val="11"/>
        <rFont val="Arial"/>
        <family val="2"/>
      </rPr>
      <t xml:space="preserve"> BRASILIA DE MINAS /MG</t>
    </r>
  </si>
  <si>
    <r>
      <t xml:space="preserve">LOCAL:  </t>
    </r>
    <r>
      <rPr>
        <sz val="11"/>
        <rFont val="Arial"/>
        <family val="2"/>
      </rPr>
      <t>BRASILIA DE MINAS/MG</t>
    </r>
  </si>
  <si>
    <t>SERVIÇOS PRELIMINARES</t>
  </si>
  <si>
    <t>Comprimento</t>
  </si>
  <si>
    <t>BDI (CONFORME ACÓRDÃO Nº 2622/13 e LEI Nº 13.161 DE 31/08/15)</t>
  </si>
  <si>
    <t>DISCRIMINAÇÃO DAS PARCELAS</t>
  </si>
  <si>
    <r>
      <t xml:space="preserve">SIG.
</t>
    </r>
    <r>
      <rPr>
        <b/>
        <vertAlign val="superscript"/>
        <sz val="8"/>
        <color theme="0"/>
        <rFont val="Arial"/>
        <family val="2"/>
      </rPr>
      <t>(1)</t>
    </r>
  </si>
  <si>
    <t>CONSTRUÇÃO DE EDIFÍCIOS</t>
  </si>
  <si>
    <r>
      <t xml:space="preserve">INC.
</t>
    </r>
    <r>
      <rPr>
        <b/>
        <vertAlign val="superscript"/>
        <sz val="8"/>
        <color theme="0"/>
        <rFont val="Arial"/>
        <family val="2"/>
      </rPr>
      <t>(5)</t>
    </r>
  </si>
  <si>
    <r>
      <t xml:space="preserve">ISS </t>
    </r>
    <r>
      <rPr>
        <b/>
        <vertAlign val="superscript"/>
        <sz val="8"/>
        <color theme="0"/>
        <rFont val="Arial"/>
        <family val="2"/>
      </rPr>
      <t>(2)</t>
    </r>
  </si>
  <si>
    <t>DIFERENCIADO</t>
  </si>
  <si>
    <r>
      <t xml:space="preserve">MATERIAL
</t>
    </r>
    <r>
      <rPr>
        <b/>
        <vertAlign val="superscript"/>
        <sz val="8"/>
        <color theme="0"/>
        <rFont val="Arial"/>
        <family val="2"/>
      </rPr>
      <t>(3)</t>
    </r>
  </si>
  <si>
    <r>
      <t xml:space="preserve">SERVIÇO TERCEIRIZADO </t>
    </r>
    <r>
      <rPr>
        <b/>
        <vertAlign val="superscript"/>
        <sz val="8"/>
        <color theme="0"/>
        <rFont val="Arial"/>
        <family val="2"/>
      </rPr>
      <t xml:space="preserve">(4)
 </t>
    </r>
    <r>
      <rPr>
        <b/>
        <sz val="8"/>
        <color theme="0"/>
        <rFont val="Arial"/>
        <family val="2"/>
      </rPr>
      <t>(ISS=5%)</t>
    </r>
  </si>
  <si>
    <t>CUSTO DIRETO</t>
  </si>
  <si>
    <t>CD</t>
  </si>
  <si>
    <t>ADMINISTRAÇÃO CENTRAL</t>
  </si>
  <si>
    <t>LUCRO BRUTO</t>
  </si>
  <si>
    <t>DESPESAS FINANCEIRAS</t>
  </si>
  <si>
    <t>SEGUROS, GARANTIAS E RISCO</t>
  </si>
  <si>
    <t>SEGUROS + GARANTIAS</t>
  </si>
  <si>
    <t>S</t>
  </si>
  <si>
    <t>RISCO(*)</t>
  </si>
  <si>
    <t>TRIBUTOS</t>
  </si>
  <si>
    <t>PV</t>
  </si>
  <si>
    <t>ISS</t>
  </si>
  <si>
    <r>
      <t>ISS</t>
    </r>
    <r>
      <rPr>
        <vertAlign val="superscript"/>
        <sz val="8"/>
        <rFont val="Arial"/>
        <family val="2"/>
      </rPr>
      <t>(2)</t>
    </r>
  </si>
  <si>
    <t>-</t>
  </si>
  <si>
    <t>PIS</t>
  </si>
  <si>
    <t>COFINS</t>
  </si>
  <si>
    <t>INSS</t>
  </si>
  <si>
    <t>FÓRMULA DO BDI</t>
  </si>
  <si>
    <t>(1 + (AC + S + G + R)) x (1 + DF) x  (1 + L)</t>
  </si>
  <si>
    <t>(1 - (I + CPRB))</t>
  </si>
  <si>
    <t>BDI (NUMERADOR)</t>
  </si>
  <si>
    <t>BDI (DENOMINADOR)</t>
  </si>
  <si>
    <t>BDI</t>
  </si>
  <si>
    <t>OBSERVAÇÕES</t>
  </si>
  <si>
    <r>
      <rPr>
        <vertAlign val="superscript"/>
        <sz val="8"/>
        <rFont val="Arial"/>
        <family val="2"/>
      </rPr>
      <t xml:space="preserve">(1) </t>
    </r>
    <r>
      <rPr>
        <sz val="8"/>
        <rFont val="Arial"/>
        <family val="2"/>
      </rPr>
      <t>SIGLA.</t>
    </r>
    <r>
      <rPr>
        <vertAlign val="superscript"/>
        <sz val="8"/>
        <rFont val="Arial"/>
        <family val="2"/>
      </rPr>
      <t xml:space="preserve">
(2) </t>
    </r>
    <r>
      <rPr>
        <sz val="8"/>
        <rFont val="Arial"/>
        <family val="2"/>
      </rPr>
      <t xml:space="preserve">QUANTO AO ISS O TCU ORIENTA OBSERVAR A LEGISLAÇÃO DO MUNICÍPIO. NO REFERIDO ACÓRDÃO O TCU PARTIU DA PREMISSA DE INCIDÊNCIA DO ISS EM 50% DO PREÇO DE VENDA, COM PERCENTUAIS DE 2%, 3%, 4% E 5%.
</t>
    </r>
    <r>
      <rPr>
        <vertAlign val="superscript"/>
        <sz val="8"/>
        <rFont val="Arial"/>
        <family val="2"/>
      </rPr>
      <t xml:space="preserve">(3) </t>
    </r>
    <r>
      <rPr>
        <sz val="8"/>
        <rFont val="Arial"/>
        <family val="2"/>
      </rPr>
      <t xml:space="preserve">BDI DIFERENCIADO A SER APLICADO EM CASOS DE FORNECIMENTO DE MATERIAIS E EQUIPAMENTOS. EX. ELEVADOR, ESCADAS ROLANTES, EQUIPAMENTOS DE REFRIGERAÇÃO ETC.
</t>
    </r>
    <r>
      <rPr>
        <vertAlign val="superscript"/>
        <sz val="8"/>
        <rFont val="Arial"/>
        <family val="2"/>
      </rPr>
      <t xml:space="preserve">(4) </t>
    </r>
    <r>
      <rPr>
        <sz val="8"/>
        <rFont val="Arial"/>
        <family val="2"/>
      </rPr>
      <t xml:space="preserve">BDI DIFERENCIADO A SER APLICADO PARA SERVIÇOS TERCEIRIZADOS.
</t>
    </r>
    <r>
      <rPr>
        <vertAlign val="superscript"/>
        <sz val="8"/>
        <rFont val="Arial"/>
        <family val="2"/>
      </rPr>
      <t xml:space="preserve">(5) </t>
    </r>
    <r>
      <rPr>
        <sz val="8"/>
        <rFont val="Arial"/>
        <family val="2"/>
      </rPr>
      <t>INCIDÊNCIA.</t>
    </r>
  </si>
  <si>
    <t>DEMONSTRATIVO DO BDI - COM DESONERAÇÃO - OBRA DE EDIFICAÇÃO</t>
  </si>
  <si>
    <t>Observação</t>
  </si>
  <si>
    <t>Comp.</t>
  </si>
  <si>
    <t>Repetições</t>
  </si>
  <si>
    <t>Área</t>
  </si>
  <si>
    <t>Placa da obra</t>
  </si>
  <si>
    <t>Volume</t>
  </si>
  <si>
    <t>SUB -TOTAL</t>
  </si>
  <si>
    <t>________________________________________________________________________</t>
  </si>
  <si>
    <t>OBRA:</t>
  </si>
  <si>
    <t>1.1</t>
  </si>
  <si>
    <t>2.0</t>
  </si>
  <si>
    <t>2.1</t>
  </si>
  <si>
    <t>2.2</t>
  </si>
  <si>
    <t>2.3</t>
  </si>
  <si>
    <t>3.0</t>
  </si>
  <si>
    <t>Peso</t>
  </si>
  <si>
    <t>Volume total (m3)</t>
  </si>
  <si>
    <t>Área total (m2)</t>
  </si>
  <si>
    <t>Peso Total (Kg)</t>
  </si>
  <si>
    <t>2.4</t>
  </si>
  <si>
    <t>2.5</t>
  </si>
  <si>
    <t>2.6</t>
  </si>
  <si>
    <t>Área Total (m2)</t>
  </si>
  <si>
    <t>PREFEITO MUNICIPAL</t>
  </si>
  <si>
    <t>MARCUS VINICIUS FERREIRA CARVALHO</t>
  </si>
  <si>
    <t>2.7</t>
  </si>
  <si>
    <t>2.8</t>
  </si>
  <si>
    <t>Mês 2</t>
  </si>
  <si>
    <t>Mês 3</t>
  </si>
  <si>
    <t xml:space="preserve">Fundação </t>
  </si>
  <si>
    <t>Reaproveitamento</t>
  </si>
  <si>
    <t>área retirada do projeto arquitetônico</t>
  </si>
  <si>
    <r>
      <t xml:space="preserve">ISS DO MUNICÍPIO: </t>
    </r>
    <r>
      <rPr>
        <sz val="11"/>
        <rFont val="Arial"/>
        <family val="2"/>
      </rPr>
      <t>3%</t>
    </r>
  </si>
  <si>
    <t>2.9</t>
  </si>
  <si>
    <t>Perímetro</t>
  </si>
  <si>
    <t>Vigas Baldrames</t>
  </si>
  <si>
    <t>CRECHE PROINFANCIA - BRASÍLIA DE MINAS</t>
  </si>
  <si>
    <t>Mês 4</t>
  </si>
  <si>
    <t>Mês 5</t>
  </si>
  <si>
    <t>INSTALAÇÕES ELETRICAS</t>
  </si>
  <si>
    <t>PASSEIO E PLANTIO DE GRAMA</t>
  </si>
  <si>
    <t>2.10</t>
  </si>
  <si>
    <t>2.11</t>
  </si>
  <si>
    <t>MARCELO BRAGA PADIGLIONE</t>
  </si>
  <si>
    <t>ENG. CIVIL- CREA 146.219/D</t>
  </si>
  <si>
    <t>PRAZO DA OBRA: 60 DIAS</t>
  </si>
  <si>
    <t>DATA: 06/2025</t>
  </si>
  <si>
    <t xml:space="preserve">Comp. total (m) </t>
  </si>
  <si>
    <t>conforme projeto elétrico</t>
  </si>
  <si>
    <r>
      <t xml:space="preserve">PRAZO PRAZO DE EXECUÇÃO: </t>
    </r>
    <r>
      <rPr>
        <sz val="11"/>
        <rFont val="Arial"/>
        <family val="2"/>
      </rPr>
      <t>60 DIAS</t>
    </r>
  </si>
  <si>
    <t>UND</t>
  </si>
  <si>
    <t>UM</t>
  </si>
  <si>
    <t>1.2</t>
  </si>
  <si>
    <t>PLACA DE INAUGURAÇÃO EM ALUMÍNIO FUNDIDO, 60 X 40 CM</t>
  </si>
  <si>
    <t>ED-50634</t>
  </si>
  <si>
    <t>SETOP</t>
  </si>
  <si>
    <t>U</t>
  </si>
  <si>
    <t>3.1</t>
  </si>
  <si>
    <t>3.2</t>
  </si>
  <si>
    <t>3.3</t>
  </si>
  <si>
    <t>Área retirada de projeto arquitetonico</t>
  </si>
  <si>
    <t>canteiro e área de passeio</t>
  </si>
  <si>
    <t xml:space="preserve">Área de canteiro </t>
  </si>
  <si>
    <t>Passeio de concreto</t>
  </si>
  <si>
    <t>3.4</t>
  </si>
  <si>
    <t>ED-51139</t>
  </si>
  <si>
    <t>GUIA DE MEIO-FIO, EM CONCRETO COM FCK 20MPA, PRÉ-
MOLDADA, MFC-01 PADRÃO DER-MG, DIMENSÕES (12X16,7X35)CM
, EXCLUSIVE SARJETA, INCLUSIVE ESCAVAÇÃO, APILOAMENTO E
TRANSPORTE COM RETIRADA DO MATERIAL ESCAVADO (EM
CAÇAMBA)</t>
  </si>
  <si>
    <t>M</t>
  </si>
  <si>
    <t>PLANTIO DE GRAMA BATATAIS EM PLACAS, INCLUSIVE TERRA VEGETAL
E CONSERVAÇÃO POR 30 DIAS</t>
  </si>
  <si>
    <t>M²</t>
  </si>
  <si>
    <t>Metro linear</t>
  </si>
  <si>
    <t>Execução de meio fio</t>
  </si>
  <si>
    <t>Comp. Total</t>
  </si>
  <si>
    <t>GUIA DE MEIO-FIO, EM CONCRETO COM FCK 20MPA, PRÉ-MOLDADA, MFC-01 PADRÃO DER-MG, DIMENSÕES (12X16,7X35)CM, EXCLUSIVE SARJETA, INCLUSIVE ESCAVAÇÃO, APILOAMENTO ETRANSPORTE COM RETIRADA DO MATERIAL ESCAVADO (EM CAÇAMBA)</t>
  </si>
  <si>
    <t>CONSTRUÇÃO DE CALÇADA, CANTEIROS E ILUMINAÇÃO DA QUADRA , NO BAIRRO DOMINGOS PEIXOTO MUNICÍPIO DE BRASÍLIA DE MINAS</t>
  </si>
  <si>
    <r>
      <t>REGIÃO/MÊS DE REFERÊNCIA: SINAPI/</t>
    </r>
    <r>
      <rPr>
        <sz val="11"/>
        <rFont val="Arial"/>
        <family val="2"/>
      </rPr>
      <t>DESONERADO 2021 SETOP 2022/2023</t>
    </r>
  </si>
  <si>
    <t xml:space="preserve">MARCELO BRAGA PADILGIONE </t>
  </si>
  <si>
    <t>SINAPI-I</t>
  </si>
  <si>
    <t>UN</t>
  </si>
  <si>
    <t>SINAPI</t>
  </si>
  <si>
    <t>M2</t>
  </si>
  <si>
    <t>ED-50435</t>
  </si>
  <si>
    <t>ED-51123</t>
  </si>
  <si>
    <t>PISO EM CONCRETO 20 MPA PREPARO MECÂNICO, ESPESSURA 7CM.
AF_09/2020</t>
  </si>
  <si>
    <t>REGULARIZAÇÃO E COMPACTAÇÃO DE TERRENO COM PLACA
VIBRATÓRIA</t>
  </si>
  <si>
    <t>PLACA DE OBRA (PARA CONSTRUCAO CIVIL) EM CHAPA GALVANIZADA
*N. 22*, ADESIVADA, DE *2,4 X 1,2* M (SEM POSTES PARA FIXACAO)</t>
  </si>
  <si>
    <t>CABO DE COBRE FLEXÍVEL ISOLADO, 6 MM², ANTI-CHAMA 450/750 V,
PARA CIRCUITOS TERMINAIS - FORNECIMENTO E INSTALAÇÃO. AF_12/2015</t>
  </si>
  <si>
    <t>CABO DE COBRE FLEXÍVEL ISOLADO, 10 MM², ANTI-CHAMA 450/750 V,
PARA DISTRIBUIÇÃO - FORNECIMENTO E INSTALAÇÃO. AF_12/2015</t>
  </si>
  <si>
    <t>DISJUNTOR BIPOLAR TIPO DIN, CORRENTE NOMINAL DE 20A -
FORNECIMENTO E INSTALAÇÃO. AF_10/2020</t>
  </si>
  <si>
    <t>QUADRO DE DISTRIBUIÇÃO DE ENERGIA EM CHAPA DE AÇO GALVANIZADO, DE EMBUTIR, COM BARRAMENTO TRIFÁSICO, PARA 12
DISJUNTORES DIN 100A - FORNECIMENTO E INSTALAÇÃO. AF_10/2020</t>
  </si>
  <si>
    <t>ENTRADA DE ENERGIA ELÉTRICA, AÉREA, BIFÁSICA, COM CAIXA DE
EMBUTIR, CABO DE 10 MM2 E DISJUNTOR DIN 50A (NÃO INCLUSO O POSTE DE CONCRETO). AF_07/2020_P</t>
  </si>
  <si>
    <t>ELETRODUTO FLEXÍVEL CORRUGADO, PVC, DN 32 MM (1"), PARA
CIRCUITOS TERMINAIS, INSTALADO EM LAJE - FORNECIMENTO E INSTALAÇÃO. AF_12/2015</t>
  </si>
  <si>
    <t>ELETRODUTO FLEXÍVEL CORRUGADO, PEAD, DN 50 (1 1/2"), PARA REDE ENTERRADA DE DISTRIBUIÇÃO DE ENERGIA ELÉTRICA - FORNECIMENTO
E INSTALAÇÃO. AF_12/2021</t>
  </si>
  <si>
    <t>POSTE CONICO CONTINUO EM ACO GALVANIZADO, RETO, ENGASTADO,
H = 9 M, DIAMETRO INFERIOR = *145* MM</t>
  </si>
  <si>
    <t>REFLETOR RETANGULAR FECHADO, COM LÂMPADA VAPOR METÁLICO
400 W - FORNECIMENTO E INSTALAÇÃO. AF_08/2020</t>
  </si>
  <si>
    <t>CAIXA ENTERRADA ELÉTRICA RETANGULAR, EM CONCRETO PRÉ- MOLDADO, FUNDO COM BRITA, DIMENSÕES INTERNAS: 0,3X0,3X0,3 M.
AF_12/2020</t>
  </si>
  <si>
    <r>
      <rPr>
        <sz val="10"/>
        <rFont val="Arial"/>
        <family val="2"/>
      </rPr>
      <t>CABO DE COBRE FLEXÍVEL ISOLADO, 4 MM², ANTI-CHAMA 450/750 V, PARA CIRCUITOS TERMINAIS - FORNECIMENTO E INSTALAÇÃO.
AF_12/2015</t>
    </r>
  </si>
  <si>
    <t>PRAÇA DOMINGOS PEIXOTO</t>
  </si>
  <si>
    <t>OBRA: CONSTRUÇÃO DE CALÇADA, CANTEIROS E ILUMINAÇÃO DA QUADRA , NO BAIRRO DOMINGOS PEIXOTO MUNICÍPIO DE BRASÍLIA DE MINAS</t>
  </si>
  <si>
    <r>
      <t xml:space="preserve">OBRA: </t>
    </r>
    <r>
      <rPr>
        <sz val="11"/>
        <rFont val="Arial"/>
        <family val="2"/>
      </rPr>
      <t>CONSTRUÇÃO DE PASSEIO, PLANTIO DE GRAMA E ILUMINAÇÃO QUADRA DOMINGOS PEIXOTO</t>
    </r>
  </si>
  <si>
    <t>CONSTRUÇÃO DE PASSEIO, PLANTIO DE GRAMA E ILUMINAÇÃO QUADRA DOMINGOS PEIXOTO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</si>
</sst>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R$&quot;\ * #,##0.00_-;\-&quot;R$&quot;\ * #,##0.00_-;_-&quot;R$&quot;\ * &quot;-&quot;??_-;_-@_-"/>
    <numFmt numFmtId="164" formatCode="&quot;R$ &quot;#,##0.00_);[Red]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* #,##0.000_);_(* \(#,##0.000\);_(* &quot;-&quot;??_);_(@_)"/>
    <numFmt numFmtId="168" formatCode="&quot;R$&quot;\ #,##0.00"/>
    <numFmt numFmtId="169" formatCode="&quot;R$ &quot;#,##0.00"/>
    <numFmt numFmtId="170" formatCode="0.000%"/>
    <numFmt numFmtId="171" formatCode="_-* #,##0.00_-;\-* #,##0.00_-;_-* \-??_-;_-@_-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6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name val="Calibri"/>
      <family val="2"/>
      <scheme val="minor"/>
    </font>
    <font>
      <b/>
      <sz val="11"/>
      <color rgb="FF0099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2"/>
      <name val="Arial Black"/>
      <family val="2"/>
    </font>
    <font>
      <b/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  <font>
      <b/>
      <sz val="13"/>
      <name val="Arial"/>
      <family val="2"/>
    </font>
    <font>
      <sz val="8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  <charset val="1"/>
    </font>
    <font>
      <b/>
      <sz val="8"/>
      <color indexed="8"/>
      <name val="Arial"/>
      <family val="2"/>
    </font>
    <font>
      <sz val="8"/>
      <name val="Arial"/>
      <family val="2"/>
    </font>
    <font>
      <sz val="10"/>
      <name val="Arial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color rgb="FF01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00B050"/>
        <bgColor indexed="64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theme="1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theme="1"/>
      </bottom>
      <diagonal/>
    </border>
    <border>
      <left style="hair">
        <color theme="1"/>
      </left>
      <right style="medium">
        <color indexed="64"/>
      </right>
      <top style="hair">
        <color theme="1"/>
      </top>
      <bottom/>
      <diagonal/>
    </border>
    <border>
      <left style="hair">
        <color theme="1"/>
      </left>
      <right style="medium">
        <color indexed="64"/>
      </right>
      <top/>
      <bottom/>
      <diagonal/>
    </border>
    <border>
      <left style="hair">
        <color theme="1"/>
      </left>
      <right style="medium">
        <color indexed="64"/>
      </right>
      <top/>
      <bottom style="hair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31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6" fillId="13" borderId="1" applyNumberFormat="0" applyAlignment="0" applyProtection="0"/>
    <xf numFmtId="0" fontId="16" fillId="13" borderId="1" applyNumberFormat="0" applyAlignment="0" applyProtection="0"/>
    <xf numFmtId="0" fontId="9" fillId="14" borderId="2" applyNumberFormat="0" applyAlignment="0" applyProtection="0"/>
    <xf numFmtId="0" fontId="9" fillId="14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0" fillId="9" borderId="1" applyNumberFormat="0" applyAlignment="0" applyProtection="0"/>
    <xf numFmtId="0" fontId="10" fillId="9" borderId="1" applyNumberFormat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5" fillId="5" borderId="4" applyNumberFormat="0" applyFont="0" applyAlignment="0" applyProtection="0"/>
    <xf numFmtId="0" fontId="5" fillId="5" borderId="4" applyNumberFormat="0" applyFont="0" applyAlignment="0" applyProtection="0"/>
    <xf numFmtId="0" fontId="5" fillId="5" borderId="4" applyNumberFormat="0" applyFont="0" applyAlignment="0" applyProtection="0"/>
    <xf numFmtId="9" fontId="3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2" fillId="13" borderId="5" applyNumberFormat="0" applyAlignment="0" applyProtection="0"/>
    <xf numFmtId="0" fontId="12" fillId="13" borderId="5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166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0" fontId="49" fillId="0" borderId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50" fillId="0" borderId="0"/>
    <xf numFmtId="171" fontId="50" fillId="0" borderId="0"/>
    <xf numFmtId="44" fontId="49" fillId="0" borderId="0" applyFont="0" applyFill="0" applyBorder="0" applyAlignment="0" applyProtection="0"/>
    <xf numFmtId="0" fontId="49" fillId="0" borderId="0"/>
    <xf numFmtId="9" fontId="49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4" fontId="53" fillId="0" borderId="0" applyFont="0" applyFill="0" applyBorder="0" applyAlignment="0" applyProtection="0"/>
  </cellStyleXfs>
  <cellXfs count="441">
    <xf numFmtId="0" fontId="0" fillId="0" borderId="0" xfId="0"/>
    <xf numFmtId="0" fontId="26" fillId="0" borderId="0" xfId="0" applyFont="1"/>
    <xf numFmtId="0" fontId="4" fillId="18" borderId="10" xfId="0" applyFont="1" applyFill="1" applyBorder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0" fillId="18" borderId="0" xfId="0" applyFill="1"/>
    <xf numFmtId="0" fontId="0" fillId="18" borderId="0" xfId="0" applyFill="1" applyAlignment="1">
      <alignment wrapText="1"/>
    </xf>
    <xf numFmtId="0" fontId="23" fillId="0" borderId="0" xfId="0" applyFont="1"/>
    <xf numFmtId="0" fontId="23" fillId="0" borderId="0" xfId="0" applyFont="1" applyAlignment="1">
      <alignment wrapText="1"/>
    </xf>
    <xf numFmtId="0" fontId="23" fillId="0" borderId="0" xfId="0" applyFont="1" applyAlignment="1">
      <alignment horizontal="left" wrapText="1"/>
    </xf>
    <xf numFmtId="0" fontId="24" fillId="18" borderId="10" xfId="0" applyFont="1" applyFill="1" applyBorder="1" applyAlignment="1">
      <alignment horizontal="center" vertical="center"/>
    </xf>
    <xf numFmtId="0" fontId="24" fillId="18" borderId="10" xfId="0" applyFont="1" applyFill="1" applyBorder="1" applyAlignment="1">
      <alignment horizontal="center" vertical="center" wrapText="1"/>
    </xf>
    <xf numFmtId="49" fontId="25" fillId="18" borderId="10" xfId="0" applyNumberFormat="1" applyFont="1" applyFill="1" applyBorder="1" applyAlignment="1">
      <alignment horizontal="center" vertical="center" wrapText="1"/>
    </xf>
    <xf numFmtId="10" fontId="24" fillId="18" borderId="10" xfId="0" applyNumberFormat="1" applyFont="1" applyFill="1" applyBorder="1" applyAlignment="1">
      <alignment horizontal="center" vertical="center" wrapText="1"/>
    </xf>
    <xf numFmtId="10" fontId="24" fillId="18" borderId="10" xfId="110" applyNumberFormat="1" applyFont="1" applyFill="1" applyBorder="1" applyAlignment="1">
      <alignment horizontal="center" vertical="center" wrapText="1"/>
    </xf>
    <xf numFmtId="4" fontId="25" fillId="18" borderId="10" xfId="0" applyNumberFormat="1" applyFont="1" applyFill="1" applyBorder="1" applyAlignment="1">
      <alignment horizontal="center" vertical="center" wrapText="1"/>
    </xf>
    <xf numFmtId="10" fontId="24" fillId="18" borderId="10" xfId="77" applyNumberFormat="1" applyFont="1" applyFill="1" applyBorder="1" applyAlignment="1">
      <alignment horizontal="center" vertical="center" wrapText="1"/>
    </xf>
    <xf numFmtId="169" fontId="25" fillId="18" borderId="10" xfId="0" applyNumberFormat="1" applyFont="1" applyFill="1" applyBorder="1" applyAlignment="1">
      <alignment horizontal="center" vertical="center" wrapText="1"/>
    </xf>
    <xf numFmtId="49" fontId="24" fillId="18" borderId="10" xfId="0" applyNumberFormat="1" applyFont="1" applyFill="1" applyBorder="1" applyAlignment="1">
      <alignment horizontal="center" vertical="center" wrapText="1"/>
    </xf>
    <xf numFmtId="4" fontId="24" fillId="18" borderId="10" xfId="0" applyNumberFormat="1" applyFont="1" applyFill="1" applyBorder="1" applyAlignment="1">
      <alignment horizontal="center" vertical="center" wrapText="1"/>
    </xf>
    <xf numFmtId="0" fontId="26" fillId="18" borderId="0" xfId="0" applyFont="1" applyFill="1"/>
    <xf numFmtId="10" fontId="26" fillId="18" borderId="0" xfId="0" applyNumberFormat="1" applyFont="1" applyFill="1"/>
    <xf numFmtId="4" fontId="26" fillId="18" borderId="0" xfId="0" applyNumberFormat="1" applyFont="1" applyFill="1"/>
    <xf numFmtId="0" fontId="26" fillId="18" borderId="0" xfId="0" applyFont="1" applyFill="1" applyAlignment="1">
      <alignment wrapText="1"/>
    </xf>
    <xf numFmtId="0" fontId="4" fillId="18" borderId="10" xfId="0" applyFont="1" applyFill="1" applyBorder="1" applyAlignment="1">
      <alignment horizontal="center" vertical="justify"/>
    </xf>
    <xf numFmtId="0" fontId="32" fillId="0" borderId="0" xfId="69" applyFont="1"/>
    <xf numFmtId="4" fontId="25" fillId="0" borderId="10" xfId="0" applyNumberFormat="1" applyFont="1" applyBorder="1" applyAlignment="1">
      <alignment horizontal="center" vertical="center"/>
    </xf>
    <xf numFmtId="10" fontId="32" fillId="0" borderId="0" xfId="69" applyNumberFormat="1" applyFont="1"/>
    <xf numFmtId="0" fontId="25" fillId="19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32" fillId="0" borderId="0" xfId="69" applyFont="1" applyAlignment="1">
      <alignment wrapText="1"/>
    </xf>
    <xf numFmtId="0" fontId="0" fillId="0" borderId="0" xfId="0" applyAlignment="1">
      <alignment wrapText="1"/>
    </xf>
    <xf numFmtId="0" fontId="24" fillId="21" borderId="10" xfId="69" applyFont="1" applyFill="1" applyBorder="1" applyAlignment="1">
      <alignment horizontal="center" vertical="center" wrapText="1"/>
    </xf>
    <xf numFmtId="0" fontId="25" fillId="0" borderId="10" xfId="69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25" fillId="0" borderId="10" xfId="0" applyFont="1" applyBorder="1"/>
    <xf numFmtId="0" fontId="25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5" fillId="22" borderId="0" xfId="0" applyFont="1" applyFill="1" applyAlignment="1">
      <alignment vertical="center"/>
    </xf>
    <xf numFmtId="0" fontId="24" fillId="0" borderId="10" xfId="66" applyFont="1" applyBorder="1" applyAlignment="1">
      <alignment horizontal="center" vertical="center"/>
    </xf>
    <xf numFmtId="0" fontId="25" fillId="0" borderId="0" xfId="0" applyFont="1"/>
    <xf numFmtId="0" fontId="24" fillId="0" borderId="10" xfId="66" applyFont="1" applyBorder="1" applyAlignment="1">
      <alignment horizontal="left" vertical="center"/>
    </xf>
    <xf numFmtId="10" fontId="24" fillId="0" borderId="10" xfId="77" applyNumberFormat="1" applyFont="1" applyFill="1" applyBorder="1" applyAlignment="1">
      <alignment horizontal="center" vertical="center"/>
    </xf>
    <xf numFmtId="0" fontId="24" fillId="23" borderId="10" xfId="0" applyFont="1" applyFill="1" applyBorder="1"/>
    <xf numFmtId="0" fontId="25" fillId="23" borderId="10" xfId="0" applyFont="1" applyFill="1" applyBorder="1"/>
    <xf numFmtId="0" fontId="34" fillId="23" borderId="10" xfId="0" applyFont="1" applyFill="1" applyBorder="1" applyAlignment="1">
      <alignment horizontal="left" vertical="center" wrapText="1"/>
    </xf>
    <xf numFmtId="0" fontId="25" fillId="23" borderId="10" xfId="0" applyFont="1" applyFill="1" applyBorder="1" applyAlignment="1">
      <alignment horizontal="center"/>
    </xf>
    <xf numFmtId="2" fontId="25" fillId="22" borderId="10" xfId="0" applyNumberFormat="1" applyFont="1" applyFill="1" applyBorder="1" applyAlignment="1">
      <alignment horizontal="center"/>
    </xf>
    <xf numFmtId="4" fontId="24" fillId="24" borderId="10" xfId="0" applyNumberFormat="1" applyFont="1" applyFill="1" applyBorder="1" applyAlignment="1">
      <alignment horizontal="center"/>
    </xf>
    <xf numFmtId="0" fontId="24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23" borderId="0" xfId="0" applyFont="1" applyFill="1" applyAlignment="1">
      <alignment vertical="center"/>
    </xf>
    <xf numFmtId="0" fontId="25" fillId="25" borderId="0" xfId="0" applyFont="1" applyFill="1" applyAlignment="1">
      <alignment vertical="center"/>
    </xf>
    <xf numFmtId="0" fontId="24" fillId="0" borderId="10" xfId="0" applyFont="1" applyBorder="1" applyAlignment="1">
      <alignment horizontal="left" vertical="center"/>
    </xf>
    <xf numFmtId="0" fontId="24" fillId="0" borderId="10" xfId="0" applyFont="1" applyBorder="1" applyAlignment="1">
      <alignment vertical="center"/>
    </xf>
    <xf numFmtId="0" fontId="24" fillId="23" borderId="10" xfId="0" applyFont="1" applyFill="1" applyBorder="1" applyAlignment="1">
      <alignment horizontal="center" vertical="center" wrapText="1"/>
    </xf>
    <xf numFmtId="49" fontId="24" fillId="23" borderId="10" xfId="0" applyNumberFormat="1" applyFont="1" applyFill="1" applyBorder="1" applyAlignment="1">
      <alignment horizontal="center" vertical="center" wrapText="1"/>
    </xf>
    <xf numFmtId="0" fontId="24" fillId="23" borderId="10" xfId="0" applyFont="1" applyFill="1" applyBorder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25" fillId="0" borderId="0" xfId="0" applyFont="1" applyAlignment="1">
      <alignment wrapText="1"/>
    </xf>
    <xf numFmtId="10" fontId="0" fillId="0" borderId="0" xfId="76" applyNumberFormat="1" applyFont="1"/>
    <xf numFmtId="0" fontId="0" fillId="0" borderId="10" xfId="0" applyBorder="1"/>
    <xf numFmtId="10" fontId="0" fillId="0" borderId="10" xfId="76" applyNumberFormat="1" applyFont="1" applyBorder="1"/>
    <xf numFmtId="0" fontId="5" fillId="0" borderId="0" xfId="66"/>
    <xf numFmtId="4" fontId="25" fillId="22" borderId="0" xfId="0" applyNumberFormat="1" applyFont="1" applyFill="1" applyAlignment="1">
      <alignment horizontal="center" vertical="center" wrapText="1"/>
    </xf>
    <xf numFmtId="10" fontId="41" fillId="0" borderId="24" xfId="113" applyNumberFormat="1" applyFont="1" applyBorder="1" applyAlignment="1">
      <alignment horizontal="center" vertical="center"/>
    </xf>
    <xf numFmtId="9" fontId="3" fillId="0" borderId="26" xfId="78" applyFont="1" applyBorder="1" applyAlignment="1">
      <alignment horizontal="center" vertical="center"/>
    </xf>
    <xf numFmtId="10" fontId="3" fillId="0" borderId="26" xfId="78" applyNumberFormat="1" applyFont="1" applyBorder="1" applyAlignment="1">
      <alignment horizontal="center" vertical="center"/>
    </xf>
    <xf numFmtId="10" fontId="3" fillId="0" borderId="26" xfId="113" applyNumberFormat="1" applyFont="1" applyBorder="1" applyAlignment="1">
      <alignment horizontal="center" vertical="center"/>
    </xf>
    <xf numFmtId="10" fontId="3" fillId="0" borderId="24" xfId="113" applyNumberFormat="1" applyFont="1" applyBorder="1" applyAlignment="1">
      <alignment horizontal="center" vertical="center"/>
    </xf>
    <xf numFmtId="10" fontId="41" fillId="0" borderId="26" xfId="78" applyNumberFormat="1" applyFont="1" applyBorder="1" applyAlignment="1">
      <alignment horizontal="center" vertical="center"/>
    </xf>
    <xf numFmtId="10" fontId="44" fillId="0" borderId="26" xfId="78" applyNumberFormat="1" applyFont="1" applyBorder="1" applyAlignment="1">
      <alignment horizontal="center" vertical="center"/>
    </xf>
    <xf numFmtId="167" fontId="25" fillId="0" borderId="0" xfId="109" applyNumberFormat="1" applyFont="1" applyBorder="1" applyAlignment="1">
      <alignment vertical="center"/>
    </xf>
    <xf numFmtId="10" fontId="3" fillId="0" borderId="26" xfId="76" applyNumberFormat="1" applyFont="1" applyBorder="1" applyAlignment="1">
      <alignment horizontal="center" vertical="center"/>
    </xf>
    <xf numFmtId="168" fontId="25" fillId="0" borderId="0" xfId="0" applyNumberFormat="1" applyFont="1" applyAlignment="1">
      <alignment horizontal="center" vertical="center" wrapText="1"/>
    </xf>
    <xf numFmtId="0" fontId="39" fillId="27" borderId="26" xfId="113" applyFont="1" applyFill="1" applyBorder="1" applyAlignment="1">
      <alignment horizontal="center" vertical="center" wrapText="1"/>
    </xf>
    <xf numFmtId="9" fontId="39" fillId="27" borderId="26" xfId="113" applyNumberFormat="1" applyFont="1" applyFill="1" applyBorder="1" applyAlignment="1">
      <alignment horizontal="center" vertical="center" wrapText="1"/>
    </xf>
    <xf numFmtId="10" fontId="3" fillId="28" borderId="26" xfId="78" applyNumberFormat="1" applyFont="1" applyFill="1" applyBorder="1" applyAlignment="1">
      <alignment horizontal="center" vertical="center"/>
    </xf>
    <xf numFmtId="0" fontId="25" fillId="23" borderId="10" xfId="0" applyFont="1" applyFill="1" applyBorder="1" applyAlignment="1">
      <alignment horizontal="left" vertical="center" wrapText="1"/>
    </xf>
    <xf numFmtId="2" fontId="25" fillId="0" borderId="0" xfId="109" applyNumberFormat="1" applyFont="1" applyBorder="1" applyAlignment="1">
      <alignment vertical="center"/>
    </xf>
    <xf numFmtId="4" fontId="24" fillId="24" borderId="10" xfId="0" applyNumberFormat="1" applyFont="1" applyFill="1" applyBorder="1" applyAlignment="1">
      <alignment horizontal="center" vertical="center"/>
    </xf>
    <xf numFmtId="4" fontId="25" fillId="0" borderId="13" xfId="0" applyNumberFormat="1" applyFont="1" applyBorder="1" applyAlignment="1">
      <alignment horizontal="center" vertical="center"/>
    </xf>
    <xf numFmtId="0" fontId="24" fillId="0" borderId="14" xfId="66" applyFont="1" applyBorder="1" applyAlignment="1">
      <alignment horizontal="center" vertical="center"/>
    </xf>
    <xf numFmtId="0" fontId="24" fillId="0" borderId="14" xfId="66" applyFont="1" applyBorder="1" applyAlignment="1">
      <alignment horizontal="left" vertical="center" wrapText="1"/>
    </xf>
    <xf numFmtId="0" fontId="46" fillId="0" borderId="0" xfId="0" applyFont="1"/>
    <xf numFmtId="0" fontId="48" fillId="0" borderId="0" xfId="0" applyFont="1"/>
    <xf numFmtId="0" fontId="48" fillId="0" borderId="0" xfId="0" applyFont="1" applyAlignment="1">
      <alignment horizontal="center"/>
    </xf>
    <xf numFmtId="0" fontId="2" fillId="0" borderId="0" xfId="0" applyFont="1"/>
    <xf numFmtId="0" fontId="24" fillId="20" borderId="10" xfId="0" applyFont="1" applyFill="1" applyBorder="1" applyAlignment="1">
      <alignment horizontal="center" vertical="center"/>
    </xf>
    <xf numFmtId="0" fontId="24" fillId="0" borderId="14" xfId="66" applyFont="1" applyBorder="1" applyAlignment="1">
      <alignment horizontal="left" vertical="center"/>
    </xf>
    <xf numFmtId="10" fontId="24" fillId="0" borderId="14" xfId="77" applyNumberFormat="1" applyFont="1" applyFill="1" applyBorder="1" applyAlignment="1">
      <alignment horizontal="center" vertical="center"/>
    </xf>
    <xf numFmtId="0" fontId="25" fillId="0" borderId="14" xfId="0" applyFont="1" applyBorder="1"/>
    <xf numFmtId="0" fontId="5" fillId="0" borderId="0" xfId="113"/>
    <xf numFmtId="4" fontId="25" fillId="0" borderId="15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vertical="center" wrapText="1"/>
    </xf>
    <xf numFmtId="165" fontId="5" fillId="0" borderId="0" xfId="129" applyFont="1"/>
    <xf numFmtId="165" fontId="25" fillId="0" borderId="0" xfId="129" applyFont="1" applyAlignment="1">
      <alignment vertical="center"/>
    </xf>
    <xf numFmtId="165" fontId="25" fillId="0" borderId="0" xfId="129" applyFont="1" applyAlignment="1">
      <alignment horizontal="center" vertical="center"/>
    </xf>
    <xf numFmtId="165" fontId="25" fillId="0" borderId="0" xfId="129" applyFont="1" applyAlignment="1">
      <alignment horizontal="left" vertical="center"/>
    </xf>
    <xf numFmtId="165" fontId="25" fillId="0" borderId="0" xfId="129" applyFont="1" applyBorder="1" applyAlignment="1">
      <alignment vertical="center"/>
    </xf>
    <xf numFmtId="168" fontId="5" fillId="0" borderId="0" xfId="113" applyNumberFormat="1"/>
    <xf numFmtId="0" fontId="47" fillId="0" borderId="0" xfId="0" applyFont="1" applyAlignment="1">
      <alignment horizontal="center" vertical="center" wrapText="1"/>
    </xf>
    <xf numFmtId="0" fontId="24" fillId="0" borderId="37" xfId="0" applyFont="1" applyBorder="1" applyAlignment="1">
      <alignment horizontal="center" vertical="center"/>
    </xf>
    <xf numFmtId="0" fontId="5" fillId="0" borderId="41" xfId="113" applyBorder="1"/>
    <xf numFmtId="0" fontId="5" fillId="0" borderId="42" xfId="113" applyBorder="1"/>
    <xf numFmtId="0" fontId="24" fillId="23" borderId="37" xfId="0" applyFont="1" applyFill="1" applyBorder="1" applyAlignment="1">
      <alignment horizontal="center" vertical="center" wrapText="1"/>
    </xf>
    <xf numFmtId="0" fontId="0" fillId="0" borderId="41" xfId="0" applyBorder="1"/>
    <xf numFmtId="0" fontId="0" fillId="0" borderId="42" xfId="0" applyBorder="1"/>
    <xf numFmtId="0" fontId="25" fillId="0" borderId="41" xfId="0" applyFont="1" applyBorder="1" applyAlignment="1">
      <alignment vertical="center" wrapText="1"/>
    </xf>
    <xf numFmtId="0" fontId="48" fillId="0" borderId="41" xfId="0" applyFont="1" applyBorder="1"/>
    <xf numFmtId="0" fontId="2" fillId="0" borderId="43" xfId="0" applyFont="1" applyBorder="1"/>
    <xf numFmtId="0" fontId="48" fillId="0" borderId="44" xfId="0" applyFont="1" applyBorder="1" applyAlignment="1">
      <alignment horizontal="center"/>
    </xf>
    <xf numFmtId="0" fontId="48" fillId="0" borderId="44" xfId="0" applyFont="1" applyBorder="1"/>
    <xf numFmtId="0" fontId="46" fillId="0" borderId="44" xfId="0" applyFont="1" applyBorder="1"/>
    <xf numFmtId="0" fontId="0" fillId="0" borderId="45" xfId="0" applyBorder="1"/>
    <xf numFmtId="0" fontId="24" fillId="0" borderId="39" xfId="66" applyFont="1" applyBorder="1" applyAlignment="1">
      <alignment horizontal="left" vertical="center" wrapText="1"/>
    </xf>
    <xf numFmtId="0" fontId="25" fillId="0" borderId="38" xfId="0" applyFont="1" applyBorder="1"/>
    <xf numFmtId="0" fontId="25" fillId="0" borderId="40" xfId="0" applyFont="1" applyBorder="1"/>
    <xf numFmtId="0" fontId="24" fillId="20" borderId="37" xfId="0" applyFont="1" applyFill="1" applyBorder="1" applyAlignment="1">
      <alignment vertical="center"/>
    </xf>
    <xf numFmtId="0" fontId="24" fillId="23" borderId="37" xfId="0" applyFont="1" applyFill="1" applyBorder="1"/>
    <xf numFmtId="0" fontId="24" fillId="23" borderId="37" xfId="0" applyFont="1" applyFill="1" applyBorder="1" applyAlignment="1">
      <alignment vertical="center"/>
    </xf>
    <xf numFmtId="4" fontId="25" fillId="0" borderId="38" xfId="0" applyNumberFormat="1" applyFont="1" applyBorder="1" applyAlignment="1">
      <alignment horizontal="center" vertical="center"/>
    </xf>
    <xf numFmtId="4" fontId="24" fillId="0" borderId="38" xfId="0" applyNumberFormat="1" applyFont="1" applyBorder="1" applyAlignment="1">
      <alignment horizontal="center"/>
    </xf>
    <xf numFmtId="4" fontId="25" fillId="0" borderId="38" xfId="0" applyNumberFormat="1" applyFont="1" applyBorder="1" applyAlignment="1">
      <alignment horizontal="center" vertical="center" wrapText="1"/>
    </xf>
    <xf numFmtId="0" fontId="5" fillId="0" borderId="41" xfId="66" applyBorder="1"/>
    <xf numFmtId="0" fontId="5" fillId="0" borderId="42" xfId="66" applyBorder="1"/>
    <xf numFmtId="167" fontId="25" fillId="0" borderId="42" xfId="109" applyNumberFormat="1" applyFont="1" applyBorder="1" applyAlignment="1">
      <alignment vertical="center"/>
    </xf>
    <xf numFmtId="0" fontId="48" fillId="0" borderId="42" xfId="0" applyFont="1" applyBorder="1"/>
    <xf numFmtId="168" fontId="48" fillId="0" borderId="0" xfId="0" applyNumberFormat="1" applyFont="1"/>
    <xf numFmtId="0" fontId="24" fillId="21" borderId="37" xfId="69" applyFont="1" applyFill="1" applyBorder="1" applyAlignment="1">
      <alignment horizontal="center" vertical="center" wrapText="1"/>
    </xf>
    <xf numFmtId="0" fontId="51" fillId="0" borderId="41" xfId="0" applyFont="1" applyBorder="1" applyAlignment="1">
      <alignment vertical="center" wrapText="1"/>
    </xf>
    <xf numFmtId="0" fontId="51" fillId="0" borderId="0" xfId="0" applyFont="1" applyAlignment="1">
      <alignment vertical="center" wrapText="1"/>
    </xf>
    <xf numFmtId="0" fontId="48" fillId="0" borderId="43" xfId="0" applyFont="1" applyBorder="1"/>
    <xf numFmtId="0" fontId="47" fillId="0" borderId="44" xfId="0" applyFont="1" applyBorder="1" applyAlignment="1">
      <alignment horizontal="center" vertical="center" wrapText="1"/>
    </xf>
    <xf numFmtId="0" fontId="0" fillId="0" borderId="44" xfId="0" applyBorder="1"/>
    <xf numFmtId="0" fontId="2" fillId="0" borderId="44" xfId="0" applyFont="1" applyBorder="1"/>
    <xf numFmtId="0" fontId="48" fillId="0" borderId="45" xfId="0" applyFont="1" applyBorder="1" applyAlignment="1">
      <alignment horizontal="center"/>
    </xf>
    <xf numFmtId="0" fontId="0" fillId="0" borderId="46" xfId="0" applyBorder="1"/>
    <xf numFmtId="0" fontId="0" fillId="0" borderId="47" xfId="0" applyBorder="1"/>
    <xf numFmtId="0" fontId="0" fillId="0" borderId="48" xfId="0" applyBorder="1"/>
    <xf numFmtId="10" fontId="3" fillId="0" borderId="55" xfId="113" applyNumberFormat="1" applyFont="1" applyBorder="1" applyAlignment="1">
      <alignment horizontal="left" vertical="center" wrapText="1"/>
    </xf>
    <xf numFmtId="170" fontId="3" fillId="0" borderId="56" xfId="78" applyNumberFormat="1" applyFont="1" applyBorder="1" applyAlignment="1">
      <alignment horizontal="center" vertical="center"/>
    </xf>
    <xf numFmtId="170" fontId="41" fillId="0" borderId="56" xfId="78" applyNumberFormat="1" applyFont="1" applyBorder="1" applyAlignment="1">
      <alignment horizontal="center" vertical="center"/>
    </xf>
    <xf numFmtId="17" fontId="24" fillId="0" borderId="13" xfId="0" applyNumberFormat="1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10" fontId="25" fillId="0" borderId="13" xfId="76" applyNumberFormat="1" applyFont="1" applyFill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0" fontId="24" fillId="23" borderId="13" xfId="0" applyFont="1" applyFill="1" applyBorder="1" applyAlignment="1">
      <alignment vertical="center" wrapText="1"/>
    </xf>
    <xf numFmtId="2" fontId="24" fillId="0" borderId="0" xfId="109" applyNumberFormat="1" applyFont="1" applyFill="1" applyBorder="1" applyAlignment="1">
      <alignment horizontal="center" vertical="center" wrapText="1"/>
    </xf>
    <xf numFmtId="2" fontId="33" fillId="0" borderId="0" xfId="109" applyNumberFormat="1" applyFont="1" applyBorder="1" applyAlignment="1">
      <alignment vertical="center"/>
    </xf>
    <xf numFmtId="2" fontId="25" fillId="23" borderId="0" xfId="109" applyNumberFormat="1" applyFont="1" applyFill="1" applyBorder="1" applyAlignment="1">
      <alignment vertical="center"/>
    </xf>
    <xf numFmtId="2" fontId="35" fillId="22" borderId="0" xfId="109" applyNumberFormat="1" applyFont="1" applyFill="1" applyBorder="1" applyAlignment="1">
      <alignment horizontal="center" vertical="center"/>
    </xf>
    <xf numFmtId="2" fontId="25" fillId="22" borderId="0" xfId="109" applyNumberFormat="1" applyFont="1" applyFill="1" applyBorder="1" applyAlignment="1">
      <alignment horizontal="left" vertical="center"/>
    </xf>
    <xf numFmtId="2" fontId="25" fillId="25" borderId="0" xfId="109" applyNumberFormat="1" applyFont="1" applyFill="1" applyBorder="1" applyAlignment="1">
      <alignment vertical="center"/>
    </xf>
    <xf numFmtId="4" fontId="24" fillId="22" borderId="10" xfId="0" applyNumberFormat="1" applyFont="1" applyFill="1" applyBorder="1" applyAlignment="1">
      <alignment horizontal="center" vertical="center"/>
    </xf>
    <xf numFmtId="4" fontId="25" fillId="22" borderId="10" xfId="0" applyNumberFormat="1" applyFont="1" applyFill="1" applyBorder="1" applyAlignment="1">
      <alignment horizontal="center" vertical="center"/>
    </xf>
    <xf numFmtId="4" fontId="24" fillId="29" borderId="10" xfId="0" applyNumberFormat="1" applyFont="1" applyFill="1" applyBorder="1" applyAlignment="1">
      <alignment horizontal="center" vertical="center"/>
    </xf>
    <xf numFmtId="4" fontId="24" fillId="0" borderId="10" xfId="0" applyNumberFormat="1" applyFont="1" applyBorder="1" applyAlignment="1">
      <alignment horizontal="center"/>
    </xf>
    <xf numFmtId="0" fontId="2" fillId="22" borderId="64" xfId="0" applyFont="1" applyFill="1" applyBorder="1" applyAlignment="1">
      <alignment horizontal="center" vertical="top" wrapText="1"/>
    </xf>
    <xf numFmtId="0" fontId="2" fillId="22" borderId="64" xfId="0" applyFont="1" applyFill="1" applyBorder="1" applyAlignment="1">
      <alignment horizontal="center" vertical="center" wrapText="1"/>
    </xf>
    <xf numFmtId="1" fontId="54" fillId="22" borderId="64" xfId="0" applyNumberFormat="1" applyFont="1" applyFill="1" applyBorder="1" applyAlignment="1">
      <alignment horizontal="center" vertical="center" shrinkToFit="1"/>
    </xf>
    <xf numFmtId="4" fontId="2" fillId="22" borderId="10" xfId="0" applyNumberFormat="1" applyFont="1" applyFill="1" applyBorder="1" applyAlignment="1">
      <alignment horizontal="center" vertical="center" wrapText="1"/>
    </xf>
    <xf numFmtId="0" fontId="2" fillId="22" borderId="64" xfId="0" applyFont="1" applyFill="1" applyBorder="1" applyAlignment="1">
      <alignment horizontal="left" vertical="top" wrapText="1"/>
    </xf>
    <xf numFmtId="0" fontId="2" fillId="22" borderId="70" xfId="0" applyFont="1" applyFill="1" applyBorder="1" applyAlignment="1">
      <alignment horizontal="left" vertical="top" wrapText="1"/>
    </xf>
    <xf numFmtId="0" fontId="2" fillId="22" borderId="10" xfId="0" applyFont="1" applyFill="1" applyBorder="1" applyAlignment="1">
      <alignment horizontal="left" vertical="top" wrapText="1"/>
    </xf>
    <xf numFmtId="1" fontId="54" fillId="22" borderId="64" xfId="0" applyNumberFormat="1" applyFont="1" applyFill="1" applyBorder="1" applyAlignment="1">
      <alignment horizontal="left" vertical="top" indent="2" shrinkToFit="1"/>
    </xf>
    <xf numFmtId="0" fontId="2" fillId="22" borderId="64" xfId="0" applyFont="1" applyFill="1" applyBorder="1" applyAlignment="1">
      <alignment horizontal="left" vertical="top" wrapText="1" indent="2"/>
    </xf>
    <xf numFmtId="0" fontId="2" fillId="22" borderId="70" xfId="0" applyFont="1" applyFill="1" applyBorder="1" applyAlignment="1">
      <alignment horizontal="center" vertical="top" wrapText="1"/>
    </xf>
    <xf numFmtId="0" fontId="2" fillId="22" borderId="70" xfId="0" applyFont="1" applyFill="1" applyBorder="1" applyAlignment="1">
      <alignment horizontal="left" vertical="top" wrapText="1" indent="2"/>
    </xf>
    <xf numFmtId="0" fontId="2" fillId="22" borderId="10" xfId="0" applyFont="1" applyFill="1" applyBorder="1" applyAlignment="1">
      <alignment horizontal="center" vertical="top" wrapText="1"/>
    </xf>
    <xf numFmtId="0" fontId="2" fillId="22" borderId="10" xfId="0" applyFont="1" applyFill="1" applyBorder="1" applyAlignment="1">
      <alignment horizontal="left" vertical="top" wrapText="1" indent="2"/>
    </xf>
    <xf numFmtId="0" fontId="2" fillId="0" borderId="41" xfId="0" applyFont="1" applyBorder="1"/>
    <xf numFmtId="0" fontId="2" fillId="0" borderId="41" xfId="113" applyFont="1" applyBorder="1"/>
    <xf numFmtId="0" fontId="2" fillId="0" borderId="0" xfId="113" applyFont="1"/>
    <xf numFmtId="0" fontId="2" fillId="0" borderId="37" xfId="0" applyFont="1" applyBorder="1" applyAlignment="1">
      <alignment horizontal="center" vertical="center" wrapText="1"/>
    </xf>
    <xf numFmtId="4" fontId="2" fillId="22" borderId="10" xfId="0" applyNumberFormat="1" applyFont="1" applyFill="1" applyBorder="1" applyAlignment="1">
      <alignment horizontal="right" vertical="center" wrapText="1"/>
    </xf>
    <xf numFmtId="0" fontId="55" fillId="23" borderId="37" xfId="0" applyFont="1" applyFill="1" applyBorder="1" applyAlignment="1">
      <alignment horizontal="center" vertical="center" wrapText="1"/>
    </xf>
    <xf numFmtId="0" fontId="55" fillId="23" borderId="10" xfId="0" applyFont="1" applyFill="1" applyBorder="1" applyAlignment="1">
      <alignment horizontal="center" vertical="center" wrapText="1"/>
    </xf>
    <xf numFmtId="49" fontId="2" fillId="23" borderId="10" xfId="0" applyNumberFormat="1" applyFont="1" applyFill="1" applyBorder="1" applyAlignment="1">
      <alignment horizontal="center" vertical="center" wrapText="1"/>
    </xf>
    <xf numFmtId="0" fontId="55" fillId="23" borderId="10" xfId="0" applyFont="1" applyFill="1" applyBorder="1" applyAlignment="1">
      <alignment horizontal="left" vertical="center" wrapText="1"/>
    </xf>
    <xf numFmtId="2" fontId="2" fillId="23" borderId="10" xfId="109" applyNumberFormat="1" applyFont="1" applyFill="1" applyBorder="1" applyAlignment="1">
      <alignment horizontal="center" vertical="center" wrapText="1"/>
    </xf>
    <xf numFmtId="4" fontId="2" fillId="23" borderId="10" xfId="0" applyNumberFormat="1" applyFont="1" applyFill="1" applyBorder="1" applyAlignment="1">
      <alignment horizontal="center" vertical="center" wrapText="1"/>
    </xf>
    <xf numFmtId="0" fontId="2" fillId="0" borderId="37" xfId="67" applyFont="1" applyBorder="1" applyAlignment="1">
      <alignment horizontal="center" vertical="center" wrapText="1"/>
    </xf>
    <xf numFmtId="0" fontId="56" fillId="22" borderId="10" xfId="0" applyFont="1" applyFill="1" applyBorder="1" applyAlignment="1">
      <alignment horizontal="left" vertical="center" wrapText="1"/>
    </xf>
    <xf numFmtId="2" fontId="54" fillId="22" borderId="64" xfId="0" applyNumberFormat="1" applyFont="1" applyFill="1" applyBorder="1" applyAlignment="1">
      <alignment horizontal="right" vertical="center" shrinkToFit="1"/>
    </xf>
    <xf numFmtId="4" fontId="54" fillId="22" borderId="64" xfId="0" applyNumberFormat="1" applyFont="1" applyFill="1" applyBorder="1" applyAlignment="1">
      <alignment horizontal="right" vertical="center" shrinkToFit="1"/>
    </xf>
    <xf numFmtId="168" fontId="55" fillId="23" borderId="13" xfId="0" applyNumberFormat="1" applyFont="1" applyFill="1" applyBorder="1" applyAlignment="1">
      <alignment horizontal="center" vertical="center" wrapText="1"/>
    </xf>
    <xf numFmtId="49" fontId="55" fillId="23" borderId="10" xfId="0" applyNumberFormat="1" applyFont="1" applyFill="1" applyBorder="1" applyAlignment="1">
      <alignment horizontal="center" vertical="center" wrapText="1"/>
    </xf>
    <xf numFmtId="0" fontId="55" fillId="23" borderId="10" xfId="0" applyFont="1" applyFill="1" applyBorder="1" applyAlignment="1">
      <alignment vertical="center" wrapText="1"/>
    </xf>
    <xf numFmtId="0" fontId="2" fillId="0" borderId="51" xfId="67" applyFont="1" applyBorder="1" applyAlignment="1">
      <alignment horizontal="center" vertical="center" wrapText="1"/>
    </xf>
    <xf numFmtId="0" fontId="2" fillId="0" borderId="10" xfId="67" applyFont="1" applyBorder="1" applyAlignment="1">
      <alignment horizontal="center" vertical="center" wrapText="1"/>
    </xf>
    <xf numFmtId="4" fontId="2" fillId="23" borderId="10" xfId="0" applyNumberFormat="1" applyFont="1" applyFill="1" applyBorder="1" applyAlignment="1">
      <alignment horizontal="right" vertical="center" wrapText="1"/>
    </xf>
    <xf numFmtId="44" fontId="2" fillId="22" borderId="13" xfId="130" applyFont="1" applyFill="1" applyBorder="1" applyAlignment="1">
      <alignment horizontal="right" vertical="center" wrapText="1"/>
    </xf>
    <xf numFmtId="44" fontId="55" fillId="23" borderId="13" xfId="130" applyFont="1" applyFill="1" applyBorder="1" applyAlignment="1">
      <alignment horizontal="right" vertical="center" wrapText="1"/>
    </xf>
    <xf numFmtId="44" fontId="2" fillId="23" borderId="13" xfId="130" applyFont="1" applyFill="1" applyBorder="1" applyAlignment="1">
      <alignment horizontal="right" vertical="center" wrapText="1"/>
    </xf>
    <xf numFmtId="44" fontId="2" fillId="0" borderId="0" xfId="130" applyFont="1" applyAlignment="1">
      <alignment horizontal="right"/>
    </xf>
    <xf numFmtId="44" fontId="2" fillId="22" borderId="16" xfId="130" applyFont="1" applyFill="1" applyBorder="1" applyAlignment="1">
      <alignment horizontal="right" vertical="center" wrapText="1"/>
    </xf>
    <xf numFmtId="44" fontId="2" fillId="22" borderId="10" xfId="130" applyFont="1" applyFill="1" applyBorder="1" applyAlignment="1">
      <alignment horizontal="right" vertical="center" wrapText="1"/>
    </xf>
    <xf numFmtId="44" fontId="54" fillId="22" borderId="64" xfId="130" applyFont="1" applyFill="1" applyBorder="1" applyAlignment="1">
      <alignment horizontal="right" vertical="center" shrinkToFit="1"/>
    </xf>
    <xf numFmtId="44" fontId="54" fillId="22" borderId="64" xfId="130" applyFont="1" applyFill="1" applyBorder="1" applyAlignment="1">
      <alignment horizontal="right" vertical="top" shrinkToFit="1"/>
    </xf>
    <xf numFmtId="44" fontId="2" fillId="22" borderId="21" xfId="130" applyFont="1" applyFill="1" applyBorder="1" applyAlignment="1">
      <alignment horizontal="right" vertical="center" wrapText="1"/>
    </xf>
    <xf numFmtId="44" fontId="54" fillId="22" borderId="70" xfId="130" applyFont="1" applyFill="1" applyBorder="1" applyAlignment="1">
      <alignment horizontal="right" vertical="center" shrinkToFit="1"/>
    </xf>
    <xf numFmtId="44" fontId="54" fillId="22" borderId="10" xfId="130" applyFont="1" applyFill="1" applyBorder="1" applyAlignment="1">
      <alignment horizontal="right" vertical="center" shrinkToFit="1"/>
    </xf>
    <xf numFmtId="2" fontId="54" fillId="22" borderId="70" xfId="0" applyNumberFormat="1" applyFont="1" applyFill="1" applyBorder="1" applyAlignment="1">
      <alignment horizontal="right" vertical="center" shrinkToFit="1"/>
    </xf>
    <xf numFmtId="2" fontId="54" fillId="22" borderId="10" xfId="0" applyNumberFormat="1" applyFont="1" applyFill="1" applyBorder="1" applyAlignment="1">
      <alignment horizontal="right" vertical="center" shrinkToFit="1"/>
    </xf>
    <xf numFmtId="0" fontId="4" fillId="0" borderId="10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18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27" fillId="0" borderId="0" xfId="0" applyFont="1" applyAlignment="1">
      <alignment horizontal="center" vertical="center"/>
    </xf>
    <xf numFmtId="0" fontId="51" fillId="0" borderId="41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0" borderId="42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0" fontId="25" fillId="0" borderId="42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49" fontId="55" fillId="23" borderId="49" xfId="0" applyNumberFormat="1" applyFont="1" applyFill="1" applyBorder="1" applyAlignment="1">
      <alignment horizontal="right" vertical="center" wrapText="1"/>
    </xf>
    <xf numFmtId="49" fontId="55" fillId="23" borderId="12" xfId="0" applyNumberFormat="1" applyFont="1" applyFill="1" applyBorder="1" applyAlignment="1">
      <alignment horizontal="right" vertical="center" wrapText="1"/>
    </xf>
    <xf numFmtId="49" fontId="55" fillId="23" borderId="22" xfId="0" applyNumberFormat="1" applyFont="1" applyFill="1" applyBorder="1" applyAlignment="1">
      <alignment horizontal="right" vertical="center" wrapText="1"/>
    </xf>
    <xf numFmtId="49" fontId="55" fillId="23" borderId="37" xfId="0" applyNumberFormat="1" applyFont="1" applyFill="1" applyBorder="1" applyAlignment="1">
      <alignment horizontal="right" vertical="center" wrapText="1"/>
    </xf>
    <xf numFmtId="49" fontId="55" fillId="23" borderId="10" xfId="0" applyNumberFormat="1" applyFont="1" applyFill="1" applyBorder="1" applyAlignment="1">
      <alignment horizontal="right" vertical="center" wrapText="1"/>
    </xf>
    <xf numFmtId="0" fontId="29" fillId="0" borderId="34" xfId="66" applyFont="1" applyBorder="1" applyAlignment="1">
      <alignment horizontal="center" vertical="center"/>
    </xf>
    <xf numFmtId="0" fontId="29" fillId="0" borderId="35" xfId="66" applyFont="1" applyBorder="1" applyAlignment="1">
      <alignment horizontal="center" vertical="center"/>
    </xf>
    <xf numFmtId="0" fontId="29" fillId="0" borderId="65" xfId="66" applyFont="1" applyBorder="1" applyAlignment="1">
      <alignment horizontal="center" vertical="center"/>
    </xf>
    <xf numFmtId="0" fontId="30" fillId="0" borderId="37" xfId="66" applyFont="1" applyBorder="1" applyAlignment="1">
      <alignment horizontal="center" vertical="center"/>
    </xf>
    <xf numFmtId="0" fontId="30" fillId="0" borderId="10" xfId="66" applyFont="1" applyBorder="1" applyAlignment="1">
      <alignment horizontal="center" vertical="center"/>
    </xf>
    <xf numFmtId="0" fontId="30" fillId="0" borderId="13" xfId="66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37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29" fillId="0" borderId="37" xfId="66" applyFont="1" applyBorder="1" applyAlignment="1">
      <alignment horizontal="center" vertical="center"/>
    </xf>
    <xf numFmtId="0" fontId="29" fillId="0" borderId="10" xfId="66" applyFont="1" applyBorder="1" applyAlignment="1">
      <alignment horizontal="center" vertical="center"/>
    </xf>
    <xf numFmtId="0" fontId="29" fillId="0" borderId="13" xfId="66" applyFont="1" applyBorder="1" applyAlignment="1">
      <alignment horizontal="center" vertical="center"/>
    </xf>
    <xf numFmtId="0" fontId="24" fillId="0" borderId="39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49" fontId="25" fillId="0" borderId="13" xfId="0" applyNumberFormat="1" applyFont="1" applyBorder="1" applyAlignment="1">
      <alignment horizontal="left" vertical="center" wrapText="1"/>
    </xf>
    <xf numFmtId="49" fontId="24" fillId="0" borderId="14" xfId="0" applyNumberFormat="1" applyFont="1" applyBorder="1" applyAlignment="1">
      <alignment horizontal="left" vertical="center" wrapText="1"/>
    </xf>
    <xf numFmtId="49" fontId="24" fillId="0" borderId="15" xfId="0" applyNumberFormat="1" applyFont="1" applyBorder="1" applyAlignment="1">
      <alignment horizontal="left" vertical="center" wrapText="1"/>
    </xf>
    <xf numFmtId="0" fontId="24" fillId="23" borderId="39" xfId="0" applyFont="1" applyFill="1" applyBorder="1" applyAlignment="1">
      <alignment horizontal="center" vertical="center" wrapText="1"/>
    </xf>
    <xf numFmtId="0" fontId="24" fillId="23" borderId="14" xfId="0" applyFont="1" applyFill="1" applyBorder="1" applyAlignment="1">
      <alignment horizontal="center" vertical="center" wrapText="1"/>
    </xf>
    <xf numFmtId="0" fontId="24" fillId="0" borderId="39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right" vertical="center"/>
    </xf>
    <xf numFmtId="0" fontId="24" fillId="0" borderId="37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4" fontId="25" fillId="0" borderId="13" xfId="0" applyNumberFormat="1" applyFont="1" applyBorder="1" applyAlignment="1">
      <alignment horizontal="center" vertical="center"/>
    </xf>
    <xf numFmtId="4" fontId="25" fillId="0" borderId="14" xfId="0" applyNumberFormat="1" applyFont="1" applyBorder="1" applyAlignment="1">
      <alignment horizontal="center" vertical="center"/>
    </xf>
    <xf numFmtId="4" fontId="25" fillId="0" borderId="15" xfId="0" applyNumberFormat="1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5" fillId="23" borderId="10" xfId="0" applyFont="1" applyFill="1" applyBorder="1" applyAlignment="1">
      <alignment horizontal="left" vertical="center" wrapText="1"/>
    </xf>
    <xf numFmtId="0" fontId="25" fillId="23" borderId="38" xfId="0" applyFont="1" applyFill="1" applyBorder="1" applyAlignment="1">
      <alignment horizontal="left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/>
    </xf>
    <xf numFmtId="4" fontId="25" fillId="0" borderId="10" xfId="0" applyNumberFormat="1" applyFont="1" applyBorder="1" applyAlignment="1">
      <alignment horizontal="center" vertical="center"/>
    </xf>
    <xf numFmtId="2" fontId="25" fillId="22" borderId="39" xfId="0" applyNumberFormat="1" applyFont="1" applyFill="1" applyBorder="1" applyAlignment="1">
      <alignment horizontal="left"/>
    </xf>
    <xf numFmtId="2" fontId="25" fillId="22" borderId="15" xfId="0" applyNumberFormat="1" applyFont="1" applyFill="1" applyBorder="1" applyAlignment="1">
      <alignment horizontal="left"/>
    </xf>
    <xf numFmtId="0" fontId="25" fillId="23" borderId="16" xfId="0" applyFont="1" applyFill="1" applyBorder="1" applyAlignment="1">
      <alignment horizontal="left" vertical="center" wrapText="1"/>
    </xf>
    <xf numFmtId="0" fontId="25" fillId="23" borderId="11" xfId="0" applyFont="1" applyFill="1" applyBorder="1" applyAlignment="1">
      <alignment horizontal="left" vertical="center" wrapText="1"/>
    </xf>
    <xf numFmtId="0" fontId="25" fillId="23" borderId="69" xfId="0" applyFont="1" applyFill="1" applyBorder="1" applyAlignment="1">
      <alignment horizontal="left" vertical="center" wrapText="1"/>
    </xf>
    <xf numFmtId="0" fontId="25" fillId="23" borderId="19" xfId="0" applyFont="1" applyFill="1" applyBorder="1" applyAlignment="1">
      <alignment horizontal="left" vertical="center" wrapText="1"/>
    </xf>
    <xf numFmtId="0" fontId="25" fillId="23" borderId="12" xfId="0" applyFont="1" applyFill="1" applyBorder="1" applyAlignment="1">
      <alignment horizontal="left" vertical="center" wrapText="1"/>
    </xf>
    <xf numFmtId="0" fontId="25" fillId="23" borderId="50" xfId="0" applyFont="1" applyFill="1" applyBorder="1" applyAlignment="1">
      <alignment horizontal="left" vertical="center" wrapText="1"/>
    </xf>
    <xf numFmtId="0" fontId="24" fillId="0" borderId="68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0" borderId="49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0" xfId="0" applyBorder="1" applyAlignment="1">
      <alignment horizontal="center"/>
    </xf>
    <xf numFmtId="2" fontId="25" fillId="22" borderId="39" xfId="0" applyNumberFormat="1" applyFont="1" applyFill="1" applyBorder="1" applyAlignment="1">
      <alignment horizontal="center" vertical="center"/>
    </xf>
    <xf numFmtId="2" fontId="25" fillId="22" borderId="15" xfId="0" applyNumberFormat="1" applyFont="1" applyFill="1" applyBorder="1" applyAlignment="1">
      <alignment horizontal="center" vertical="center"/>
    </xf>
    <xf numFmtId="0" fontId="24" fillId="20" borderId="13" xfId="0" applyFont="1" applyFill="1" applyBorder="1" applyAlignment="1">
      <alignment horizontal="center" vertical="center"/>
    </xf>
    <xf numFmtId="0" fontId="24" fillId="20" borderId="14" xfId="0" applyFont="1" applyFill="1" applyBorder="1" applyAlignment="1">
      <alignment horizontal="center" vertical="center"/>
    </xf>
    <xf numFmtId="0" fontId="24" fillId="20" borderId="40" xfId="0" applyFont="1" applyFill="1" applyBorder="1" applyAlignment="1">
      <alignment horizontal="center" vertical="center"/>
    </xf>
    <xf numFmtId="4" fontId="24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4" fontId="25" fillId="0" borderId="10" xfId="0" applyNumberFormat="1" applyFont="1" applyBorder="1" applyAlignment="1">
      <alignment horizontal="center" wrapText="1"/>
    </xf>
    <xf numFmtId="4" fontId="24" fillId="0" borderId="13" xfId="0" applyNumberFormat="1" applyFont="1" applyBorder="1" applyAlignment="1">
      <alignment horizontal="center"/>
    </xf>
    <xf numFmtId="4" fontId="24" fillId="0" borderId="14" xfId="0" applyNumberFormat="1" applyFont="1" applyBorder="1" applyAlignment="1">
      <alignment horizontal="center"/>
    </xf>
    <xf numFmtId="4" fontId="24" fillId="0" borderId="15" xfId="0" applyNumberFormat="1" applyFont="1" applyBorder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37" fillId="0" borderId="10" xfId="66" applyFont="1" applyBorder="1" applyAlignment="1">
      <alignment horizontal="left" vertical="center"/>
    </xf>
    <xf numFmtId="0" fontId="37" fillId="0" borderId="38" xfId="66" applyFont="1" applyBorder="1" applyAlignment="1">
      <alignment horizontal="left" vertical="center"/>
    </xf>
    <xf numFmtId="17" fontId="24" fillId="0" borderId="10" xfId="66" applyNumberFormat="1" applyFont="1" applyBorder="1" applyAlignment="1">
      <alignment horizontal="left" vertical="center"/>
    </xf>
    <xf numFmtId="0" fontId="24" fillId="0" borderId="10" xfId="66" applyFont="1" applyBorder="1" applyAlignment="1">
      <alignment horizontal="left" vertical="center"/>
    </xf>
    <xf numFmtId="0" fontId="24" fillId="0" borderId="38" xfId="66" applyFont="1" applyBorder="1" applyAlignment="1">
      <alignment horizontal="left" vertical="center"/>
    </xf>
    <xf numFmtId="2" fontId="25" fillId="22" borderId="39" xfId="0" applyNumberFormat="1" applyFont="1" applyFill="1" applyBorder="1" applyAlignment="1">
      <alignment horizontal="center"/>
    </xf>
    <xf numFmtId="2" fontId="25" fillId="22" borderId="15" xfId="0" applyNumberFormat="1" applyFont="1" applyFill="1" applyBorder="1" applyAlignment="1">
      <alignment horizontal="center"/>
    </xf>
    <xf numFmtId="0" fontId="24" fillId="0" borderId="34" xfId="66" applyFont="1" applyBorder="1" applyAlignment="1">
      <alignment horizontal="center" vertical="center"/>
    </xf>
    <xf numFmtId="0" fontId="24" fillId="0" borderId="35" xfId="66" applyFont="1" applyBorder="1" applyAlignment="1">
      <alignment horizontal="center" vertical="center"/>
    </xf>
    <xf numFmtId="0" fontId="24" fillId="0" borderId="36" xfId="66" applyFont="1" applyBorder="1" applyAlignment="1">
      <alignment horizontal="center" vertical="center"/>
    </xf>
    <xf numFmtId="0" fontId="24" fillId="0" borderId="13" xfId="66" applyFont="1" applyBorder="1" applyAlignment="1">
      <alignment horizontal="center" vertical="center"/>
    </xf>
    <xf numFmtId="0" fontId="24" fillId="0" borderId="14" xfId="66" applyFont="1" applyBorder="1" applyAlignment="1">
      <alignment horizontal="center" vertical="center"/>
    </xf>
    <xf numFmtId="0" fontId="24" fillId="0" borderId="40" xfId="66" applyFont="1" applyBorder="1" applyAlignment="1">
      <alignment horizontal="center" vertical="center"/>
    </xf>
    <xf numFmtId="0" fontId="24" fillId="0" borderId="37" xfId="66" applyFont="1" applyBorder="1" applyAlignment="1">
      <alignment horizontal="left" vertical="center"/>
    </xf>
    <xf numFmtId="0" fontId="24" fillId="0" borderId="37" xfId="66" applyFont="1" applyBorder="1" applyAlignment="1">
      <alignment horizontal="left" vertical="top"/>
    </xf>
    <xf numFmtId="0" fontId="24" fillId="0" borderId="10" xfId="66" applyFont="1" applyBorder="1" applyAlignment="1">
      <alignment horizontal="left" vertical="top"/>
    </xf>
    <xf numFmtId="0" fontId="24" fillId="0" borderId="37" xfId="66" applyFont="1" applyBorder="1" applyAlignment="1">
      <alignment horizontal="left" vertical="top" wrapText="1"/>
    </xf>
    <xf numFmtId="0" fontId="24" fillId="0" borderId="10" xfId="66" applyFont="1" applyBorder="1" applyAlignment="1">
      <alignment horizontal="left" vertical="top" wrapText="1"/>
    </xf>
    <xf numFmtId="0" fontId="24" fillId="0" borderId="37" xfId="66" applyFont="1" applyBorder="1" applyAlignment="1">
      <alignment horizontal="left" vertical="center" wrapText="1"/>
    </xf>
    <xf numFmtId="0" fontId="24" fillId="0" borderId="10" xfId="66" applyFont="1" applyBorder="1" applyAlignment="1">
      <alignment horizontal="left" vertical="center" wrapText="1"/>
    </xf>
    <xf numFmtId="0" fontId="24" fillId="0" borderId="39" xfId="66" applyFont="1" applyBorder="1" applyAlignment="1">
      <alignment horizontal="left" vertical="center" wrapText="1"/>
    </xf>
    <xf numFmtId="0" fontId="24" fillId="0" borderId="14" xfId="66" applyFont="1" applyBorder="1" applyAlignment="1">
      <alignment horizontal="left" vertical="center" wrapText="1"/>
    </xf>
    <xf numFmtId="0" fontId="24" fillId="0" borderId="15" xfId="66" applyFont="1" applyBorder="1" applyAlignment="1">
      <alignment horizontal="left" vertical="center" wrapText="1"/>
    </xf>
    <xf numFmtId="0" fontId="24" fillId="0" borderId="10" xfId="66" applyFont="1" applyBorder="1" applyAlignment="1">
      <alignment horizontal="center" vertical="center"/>
    </xf>
    <xf numFmtId="0" fontId="24" fillId="0" borderId="39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66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/>
    </xf>
    <xf numFmtId="0" fontId="25" fillId="0" borderId="38" xfId="0" applyFont="1" applyBorder="1" applyAlignment="1">
      <alignment horizontal="center"/>
    </xf>
    <xf numFmtId="0" fontId="24" fillId="20" borderId="39" xfId="0" applyFont="1" applyFill="1" applyBorder="1" applyAlignment="1">
      <alignment horizontal="center" vertical="center"/>
    </xf>
    <xf numFmtId="0" fontId="24" fillId="0" borderId="13" xfId="69" applyFont="1" applyBorder="1" applyAlignment="1">
      <alignment horizontal="center" vertical="center" wrapText="1"/>
    </xf>
    <xf numFmtId="0" fontId="24" fillId="0" borderId="14" xfId="69" applyFont="1" applyBorder="1" applyAlignment="1">
      <alignment horizontal="center" vertical="center" wrapText="1"/>
    </xf>
    <xf numFmtId="0" fontId="24" fillId="0" borderId="15" xfId="69" applyFont="1" applyBorder="1" applyAlignment="1">
      <alignment horizontal="center" vertical="center" wrapText="1"/>
    </xf>
    <xf numFmtId="0" fontId="24" fillId="0" borderId="37" xfId="69" applyFont="1" applyBorder="1" applyAlignment="1">
      <alignment horizontal="left" vertical="center" wrapText="1"/>
    </xf>
    <xf numFmtId="0" fontId="24" fillId="0" borderId="10" xfId="69" applyFont="1" applyBorder="1" applyAlignment="1">
      <alignment horizontal="left" vertical="center" wrapText="1"/>
    </xf>
    <xf numFmtId="0" fontId="4" fillId="18" borderId="46" xfId="66" applyFont="1" applyFill="1" applyBorder="1" applyAlignment="1">
      <alignment horizontal="center"/>
    </xf>
    <xf numFmtId="0" fontId="4" fillId="18" borderId="47" xfId="66" applyFont="1" applyFill="1" applyBorder="1" applyAlignment="1">
      <alignment horizontal="center"/>
    </xf>
    <xf numFmtId="0" fontId="4" fillId="18" borderId="48" xfId="66" applyFont="1" applyFill="1" applyBorder="1" applyAlignment="1">
      <alignment horizontal="center"/>
    </xf>
    <xf numFmtId="0" fontId="5" fillId="0" borderId="41" xfId="66" applyBorder="1" applyAlignment="1">
      <alignment horizontal="center"/>
    </xf>
    <xf numFmtId="0" fontId="5" fillId="0" borderId="0" xfId="66" applyAlignment="1">
      <alignment horizontal="center"/>
    </xf>
    <xf numFmtId="0" fontId="5" fillId="0" borderId="42" xfId="66" applyBorder="1" applyAlignment="1">
      <alignment horizontal="center"/>
    </xf>
    <xf numFmtId="0" fontId="24" fillId="18" borderId="41" xfId="66" applyFont="1" applyFill="1" applyBorder="1" applyAlignment="1">
      <alignment horizontal="center" vertical="center"/>
    </xf>
    <xf numFmtId="0" fontId="24" fillId="18" borderId="0" xfId="66" applyFont="1" applyFill="1" applyAlignment="1">
      <alignment horizontal="center" vertical="center"/>
    </xf>
    <xf numFmtId="0" fontId="24" fillId="18" borderId="42" xfId="66" applyFont="1" applyFill="1" applyBorder="1" applyAlignment="1">
      <alignment horizontal="center" vertical="center"/>
    </xf>
    <xf numFmtId="0" fontId="24" fillId="0" borderId="10" xfId="69" applyFont="1" applyBorder="1" applyAlignment="1">
      <alignment horizontal="center" vertical="center" wrapText="1"/>
    </xf>
    <xf numFmtId="0" fontId="24" fillId="0" borderId="38" xfId="69" applyFont="1" applyBorder="1" applyAlignment="1">
      <alignment horizontal="center" vertical="center" wrapText="1"/>
    </xf>
    <xf numFmtId="0" fontId="24" fillId="20" borderId="13" xfId="69" applyFont="1" applyFill="1" applyBorder="1" applyAlignment="1">
      <alignment horizontal="center" vertical="center" wrapText="1"/>
    </xf>
    <xf numFmtId="0" fontId="24" fillId="20" borderId="15" xfId="69" applyFont="1" applyFill="1" applyBorder="1" applyAlignment="1">
      <alignment horizontal="center" vertical="center" wrapText="1"/>
    </xf>
    <xf numFmtId="10" fontId="25" fillId="0" borderId="13" xfId="75" applyNumberFormat="1" applyFont="1" applyBorder="1" applyAlignment="1">
      <alignment horizontal="center" vertical="center"/>
    </xf>
    <xf numFmtId="10" fontId="25" fillId="0" borderId="15" xfId="75" applyNumberFormat="1" applyFont="1" applyBorder="1" applyAlignment="1">
      <alignment horizontal="center" vertical="center"/>
    </xf>
    <xf numFmtId="168" fontId="25" fillId="0" borderId="13" xfId="69" applyNumberFormat="1" applyFont="1" applyBorder="1" applyAlignment="1">
      <alignment horizontal="center" vertical="center"/>
    </xf>
    <xf numFmtId="168" fontId="25" fillId="0" borderId="15" xfId="69" applyNumberFormat="1" applyFont="1" applyBorder="1" applyAlignment="1">
      <alignment horizontal="center" vertical="center"/>
    </xf>
    <xf numFmtId="0" fontId="36" fillId="0" borderId="37" xfId="67" applyFont="1" applyBorder="1" applyAlignment="1">
      <alignment vertical="center" wrapText="1"/>
    </xf>
    <xf numFmtId="0" fontId="24" fillId="0" borderId="49" xfId="69" applyFont="1" applyBorder="1" applyAlignment="1">
      <alignment horizontal="center" vertical="center" wrapText="1"/>
    </xf>
    <xf numFmtId="0" fontId="24" fillId="0" borderId="12" xfId="69" applyFont="1" applyBorder="1" applyAlignment="1">
      <alignment horizontal="center" vertical="center" wrapText="1"/>
    </xf>
    <xf numFmtId="0" fontId="24" fillId="0" borderId="50" xfId="69" applyFont="1" applyBorder="1" applyAlignment="1">
      <alignment horizontal="center" vertical="center" wrapText="1"/>
    </xf>
    <xf numFmtId="0" fontId="5" fillId="0" borderId="0" xfId="113"/>
    <xf numFmtId="168" fontId="5" fillId="0" borderId="0" xfId="113" applyNumberFormat="1"/>
    <xf numFmtId="0" fontId="24" fillId="20" borderId="14" xfId="69" applyFont="1" applyFill="1" applyBorder="1" applyAlignment="1">
      <alignment horizontal="center" vertical="center" wrapText="1"/>
    </xf>
    <xf numFmtId="168" fontId="36" fillId="0" borderId="10" xfId="67" applyNumberFormat="1" applyFont="1" applyBorder="1" applyAlignment="1">
      <alignment horizontal="center" vertical="center" wrapText="1"/>
    </xf>
    <xf numFmtId="0" fontId="24" fillId="20" borderId="10" xfId="69" applyFont="1" applyFill="1" applyBorder="1" applyAlignment="1">
      <alignment horizontal="center" vertical="center" wrapText="1"/>
    </xf>
    <xf numFmtId="10" fontId="25" fillId="0" borderId="10" xfId="75" applyNumberFormat="1" applyFont="1" applyBorder="1" applyAlignment="1">
      <alignment horizontal="center" vertical="center"/>
    </xf>
    <xf numFmtId="49" fontId="25" fillId="0" borderId="0" xfId="0" applyNumberFormat="1" applyFont="1" applyAlignment="1">
      <alignment horizontal="center" wrapText="1"/>
    </xf>
    <xf numFmtId="0" fontId="25" fillId="0" borderId="0" xfId="0" applyFont="1" applyAlignment="1">
      <alignment horizontal="center" wrapText="1"/>
    </xf>
    <xf numFmtId="168" fontId="25" fillId="0" borderId="10" xfId="69" applyNumberFormat="1" applyFont="1" applyBorder="1" applyAlignment="1">
      <alignment horizontal="center" vertical="center"/>
    </xf>
    <xf numFmtId="10" fontId="25" fillId="0" borderId="38" xfId="75" applyNumberFormat="1" applyFont="1" applyBorder="1" applyAlignment="1">
      <alignment horizontal="center" vertical="center"/>
    </xf>
    <xf numFmtId="168" fontId="25" fillId="0" borderId="38" xfId="69" applyNumberFormat="1" applyFont="1" applyBorder="1" applyAlignment="1">
      <alignment horizontal="center" vertical="center"/>
    </xf>
    <xf numFmtId="0" fontId="24" fillId="21" borderId="39" xfId="69" applyFont="1" applyFill="1" applyBorder="1" applyAlignment="1">
      <alignment horizontal="center" vertical="center" wrapText="1"/>
    </xf>
    <xf numFmtId="0" fontId="24" fillId="21" borderId="14" xfId="69" applyFont="1" applyFill="1" applyBorder="1" applyAlignment="1">
      <alignment horizontal="center" vertical="center" wrapText="1"/>
    </xf>
    <xf numFmtId="0" fontId="24" fillId="21" borderId="40" xfId="69" applyFont="1" applyFill="1" applyBorder="1" applyAlignment="1">
      <alignment horizontal="center" vertical="center" wrapText="1"/>
    </xf>
    <xf numFmtId="0" fontId="24" fillId="20" borderId="38" xfId="69" applyFont="1" applyFill="1" applyBorder="1" applyAlignment="1">
      <alignment horizontal="center" vertical="center" wrapText="1"/>
    </xf>
    <xf numFmtId="0" fontId="36" fillId="0" borderId="51" xfId="67" applyFont="1" applyBorder="1" applyAlignment="1">
      <alignment vertical="center" wrapText="1"/>
    </xf>
    <xf numFmtId="0" fontId="36" fillId="0" borderId="52" xfId="67" applyFont="1" applyBorder="1" applyAlignment="1">
      <alignment vertical="center" wrapText="1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45" fillId="0" borderId="42" xfId="0" applyFont="1" applyBorder="1" applyAlignment="1">
      <alignment horizontal="center"/>
    </xf>
    <xf numFmtId="0" fontId="38" fillId="26" borderId="53" xfId="113" applyFont="1" applyFill="1" applyBorder="1" applyAlignment="1">
      <alignment horizontal="center" vertical="center" wrapText="1"/>
    </xf>
    <xf numFmtId="0" fontId="38" fillId="26" borderId="24" xfId="113" applyFont="1" applyFill="1" applyBorder="1" applyAlignment="1">
      <alignment horizontal="center" vertical="center" wrapText="1"/>
    </xf>
    <xf numFmtId="0" fontId="38" fillId="26" borderId="54" xfId="113" applyFont="1" applyFill="1" applyBorder="1" applyAlignment="1">
      <alignment horizontal="center" vertical="center" wrapText="1"/>
    </xf>
    <xf numFmtId="0" fontId="39" fillId="27" borderId="55" xfId="113" applyFont="1" applyFill="1" applyBorder="1" applyAlignment="1">
      <alignment horizontal="center" vertical="center" wrapText="1"/>
    </xf>
    <xf numFmtId="0" fontId="39" fillId="27" borderId="26" xfId="113" applyFont="1" applyFill="1" applyBorder="1" applyAlignment="1">
      <alignment horizontal="center" vertical="center" wrapText="1"/>
    </xf>
    <xf numFmtId="0" fontId="39" fillId="27" borderId="56" xfId="113" applyFont="1" applyFill="1" applyBorder="1" applyAlignment="1">
      <alignment horizontal="center" vertical="center" wrapText="1"/>
    </xf>
    <xf numFmtId="0" fontId="39" fillId="27" borderId="23" xfId="113" applyFont="1" applyFill="1" applyBorder="1" applyAlignment="1">
      <alignment horizontal="center" vertical="center" wrapText="1"/>
    </xf>
    <xf numFmtId="0" fontId="39" fillId="27" borderId="24" xfId="113" applyFont="1" applyFill="1" applyBorder="1" applyAlignment="1">
      <alignment horizontal="center" vertical="center" wrapText="1"/>
    </xf>
    <xf numFmtId="0" fontId="39" fillId="27" borderId="25" xfId="113" applyFont="1" applyFill="1" applyBorder="1" applyAlignment="1">
      <alignment horizontal="center" vertical="center" wrapText="1"/>
    </xf>
    <xf numFmtId="9" fontId="3" fillId="0" borderId="23" xfId="78" applyFont="1" applyBorder="1" applyAlignment="1">
      <alignment horizontal="center" vertical="center"/>
    </xf>
    <xf numFmtId="9" fontId="3" fillId="0" borderId="25" xfId="78" applyFont="1" applyBorder="1" applyAlignment="1">
      <alignment horizontal="center" vertical="center"/>
    </xf>
    <xf numFmtId="10" fontId="3" fillId="0" borderId="23" xfId="78" applyNumberFormat="1" applyFont="1" applyBorder="1" applyAlignment="1">
      <alignment horizontal="center" vertical="center"/>
    </xf>
    <xf numFmtId="10" fontId="3" fillId="0" borderId="25" xfId="78" applyNumberFormat="1" applyFont="1" applyBorder="1" applyAlignment="1">
      <alignment horizontal="center" vertical="center"/>
    </xf>
    <xf numFmtId="10" fontId="3" fillId="0" borderId="23" xfId="113" applyNumberFormat="1" applyFont="1" applyBorder="1" applyAlignment="1">
      <alignment horizontal="center" vertical="center"/>
    </xf>
    <xf numFmtId="10" fontId="3" fillId="0" borderId="25" xfId="113" applyNumberFormat="1" applyFont="1" applyBorder="1" applyAlignment="1">
      <alignment horizontal="center" vertical="center"/>
    </xf>
    <xf numFmtId="10" fontId="41" fillId="0" borderId="23" xfId="78" applyNumberFormat="1" applyFont="1" applyBorder="1" applyAlignment="1">
      <alignment horizontal="center" vertical="center"/>
    </xf>
    <xf numFmtId="10" fontId="41" fillId="0" borderId="25" xfId="78" applyNumberFormat="1" applyFont="1" applyBorder="1" applyAlignment="1">
      <alignment horizontal="center" vertical="center"/>
    </xf>
    <xf numFmtId="10" fontId="3" fillId="28" borderId="23" xfId="78" applyNumberFormat="1" applyFont="1" applyFill="1" applyBorder="1" applyAlignment="1">
      <alignment horizontal="center" vertical="center"/>
    </xf>
    <xf numFmtId="10" fontId="3" fillId="28" borderId="25" xfId="78" applyNumberFormat="1" applyFont="1" applyFill="1" applyBorder="1" applyAlignment="1">
      <alignment horizontal="center" vertical="center"/>
    </xf>
    <xf numFmtId="10" fontId="3" fillId="0" borderId="23" xfId="76" applyNumberFormat="1" applyFont="1" applyBorder="1" applyAlignment="1">
      <alignment horizontal="center" vertical="center"/>
    </xf>
    <xf numFmtId="10" fontId="3" fillId="0" borderId="25" xfId="76" applyNumberFormat="1" applyFont="1" applyBorder="1" applyAlignment="1">
      <alignment horizontal="center" vertical="center"/>
    </xf>
    <xf numFmtId="0" fontId="3" fillId="0" borderId="53" xfId="113" applyFont="1" applyBorder="1" applyAlignment="1">
      <alignment horizontal="left" vertical="center"/>
    </xf>
    <xf numFmtId="0" fontId="3" fillId="0" borderId="24" xfId="113" applyFont="1" applyBorder="1" applyAlignment="1">
      <alignment horizontal="left" vertical="center"/>
    </xf>
    <xf numFmtId="0" fontId="3" fillId="0" borderId="54" xfId="113" applyFont="1" applyBorder="1" applyAlignment="1">
      <alignment horizontal="left" vertical="center"/>
    </xf>
    <xf numFmtId="0" fontId="41" fillId="0" borderId="57" xfId="113" applyFont="1" applyBorder="1" applyAlignment="1">
      <alignment horizontal="center" vertical="center"/>
    </xf>
    <xf numFmtId="0" fontId="41" fillId="0" borderId="28" xfId="113" applyFont="1" applyBorder="1" applyAlignment="1">
      <alignment horizontal="center" vertical="center"/>
    </xf>
    <xf numFmtId="0" fontId="41" fillId="0" borderId="59" xfId="113" applyFont="1" applyBorder="1" applyAlignment="1">
      <alignment horizontal="center" vertical="center"/>
    </xf>
    <xf numFmtId="0" fontId="41" fillId="0" borderId="31" xfId="113" applyFont="1" applyBorder="1" applyAlignment="1">
      <alignment horizontal="center" vertical="center"/>
    </xf>
    <xf numFmtId="0" fontId="43" fillId="26" borderId="27" xfId="113" applyFont="1" applyFill="1" applyBorder="1" applyAlignment="1">
      <alignment horizontal="center" vertical="center"/>
    </xf>
    <xf numFmtId="0" fontId="43" fillId="26" borderId="29" xfId="113" applyFont="1" applyFill="1" applyBorder="1" applyAlignment="1">
      <alignment horizontal="center" vertical="center"/>
    </xf>
    <xf numFmtId="0" fontId="43" fillId="26" borderId="58" xfId="113" applyFont="1" applyFill="1" applyBorder="1" applyAlignment="1">
      <alignment horizontal="center" vertical="center"/>
    </xf>
    <xf numFmtId="0" fontId="41" fillId="26" borderId="30" xfId="113" applyFont="1" applyFill="1" applyBorder="1" applyAlignment="1">
      <alignment horizontal="center" vertical="center"/>
    </xf>
    <xf numFmtId="0" fontId="41" fillId="26" borderId="32" xfId="113" applyFont="1" applyFill="1" applyBorder="1" applyAlignment="1">
      <alignment horizontal="center" vertical="center"/>
    </xf>
    <xf numFmtId="0" fontId="41" fillId="26" borderId="60" xfId="113" applyFont="1" applyFill="1" applyBorder="1" applyAlignment="1">
      <alignment horizontal="center" vertical="center"/>
    </xf>
    <xf numFmtId="0" fontId="41" fillId="26" borderId="53" xfId="113" applyFont="1" applyFill="1" applyBorder="1" applyAlignment="1">
      <alignment horizontal="center" vertical="center"/>
    </xf>
    <xf numFmtId="0" fontId="41" fillId="26" borderId="24" xfId="113" applyFont="1" applyFill="1" applyBorder="1" applyAlignment="1">
      <alignment horizontal="center" vertical="center"/>
    </xf>
    <xf numFmtId="0" fontId="41" fillId="26" borderId="54" xfId="113" applyFont="1" applyFill="1" applyBorder="1" applyAlignment="1">
      <alignment horizontal="center" vertical="center"/>
    </xf>
    <xf numFmtId="0" fontId="3" fillId="28" borderId="53" xfId="113" applyFont="1" applyFill="1" applyBorder="1" applyAlignment="1">
      <alignment horizontal="left" vertical="center" wrapText="1"/>
    </xf>
    <xf numFmtId="0" fontId="3" fillId="28" borderId="0" xfId="113" applyFont="1" applyFill="1" applyAlignment="1">
      <alignment horizontal="left" vertical="center" wrapText="1"/>
    </xf>
    <xf numFmtId="0" fontId="3" fillId="28" borderId="42" xfId="113" applyFont="1" applyFill="1" applyBorder="1" applyAlignment="1">
      <alignment horizontal="left" vertical="center" wrapText="1"/>
    </xf>
    <xf numFmtId="0" fontId="3" fillId="0" borderId="53" xfId="113" applyFont="1" applyBorder="1" applyAlignment="1">
      <alignment horizontal="right" vertical="center"/>
    </xf>
    <xf numFmtId="0" fontId="3" fillId="0" borderId="25" xfId="113" applyFont="1" applyBorder="1" applyAlignment="1">
      <alignment horizontal="right" vertical="center"/>
    </xf>
    <xf numFmtId="10" fontId="44" fillId="0" borderId="23" xfId="78" applyNumberFormat="1" applyFont="1" applyBorder="1" applyAlignment="1">
      <alignment horizontal="center" vertical="center"/>
    </xf>
    <xf numFmtId="10" fontId="44" fillId="0" borderId="25" xfId="78" applyNumberFormat="1" applyFont="1" applyBorder="1" applyAlignment="1">
      <alignment horizontal="center" vertical="center"/>
    </xf>
    <xf numFmtId="170" fontId="41" fillId="0" borderId="61" xfId="78" applyNumberFormat="1" applyFont="1" applyBorder="1" applyAlignment="1">
      <alignment horizontal="center" vertical="center"/>
    </xf>
    <xf numFmtId="170" fontId="41" fillId="0" borderId="62" xfId="78" applyNumberFormat="1" applyFont="1" applyBorder="1" applyAlignment="1">
      <alignment horizontal="center" vertical="center"/>
    </xf>
    <xf numFmtId="170" fontId="41" fillId="0" borderId="63" xfId="78" applyNumberFormat="1" applyFont="1" applyBorder="1" applyAlignment="1">
      <alignment horizontal="center" vertical="center"/>
    </xf>
    <xf numFmtId="10" fontId="41" fillId="28" borderId="57" xfId="78" applyNumberFormat="1" applyFont="1" applyFill="1" applyBorder="1" applyAlignment="1">
      <alignment horizontal="center" vertical="center"/>
    </xf>
    <xf numFmtId="10" fontId="41" fillId="28" borderId="28" xfId="78" applyNumberFormat="1" applyFont="1" applyFill="1" applyBorder="1" applyAlignment="1">
      <alignment horizontal="center" vertical="center"/>
    </xf>
    <xf numFmtId="10" fontId="41" fillId="28" borderId="59" xfId="78" applyNumberFormat="1" applyFont="1" applyFill="1" applyBorder="1" applyAlignment="1">
      <alignment horizontal="center" vertical="center"/>
    </xf>
    <xf numFmtId="10" fontId="41" fillId="28" borderId="31" xfId="78" applyNumberFormat="1" applyFont="1" applyFill="1" applyBorder="1" applyAlignment="1">
      <alignment horizontal="center" vertical="center"/>
    </xf>
    <xf numFmtId="10" fontId="41" fillId="28" borderId="26" xfId="78" applyNumberFormat="1" applyFont="1" applyFill="1" applyBorder="1" applyAlignment="1">
      <alignment horizontal="center" vertical="center"/>
    </xf>
    <xf numFmtId="10" fontId="41" fillId="28" borderId="33" xfId="78" applyNumberFormat="1" applyFont="1" applyFill="1" applyBorder="1" applyAlignment="1">
      <alignment horizontal="center" vertical="center"/>
    </xf>
    <xf numFmtId="10" fontId="41" fillId="25" borderId="26" xfId="78" applyNumberFormat="1" applyFont="1" applyFill="1" applyBorder="1" applyAlignment="1">
      <alignment horizontal="center" vertical="center"/>
    </xf>
    <xf numFmtId="10" fontId="41" fillId="25" borderId="33" xfId="78" applyNumberFormat="1" applyFont="1" applyFill="1" applyBorder="1" applyAlignment="1">
      <alignment horizontal="center" vertical="center"/>
    </xf>
    <xf numFmtId="10" fontId="41" fillId="28" borderId="27" xfId="78" applyNumberFormat="1" applyFont="1" applyFill="1" applyBorder="1" applyAlignment="1">
      <alignment horizontal="center" vertical="center"/>
    </xf>
    <xf numFmtId="10" fontId="41" fillId="28" borderId="30" xfId="78" applyNumberFormat="1" applyFont="1" applyFill="1" applyBorder="1" applyAlignment="1">
      <alignment horizontal="center" vertical="center"/>
    </xf>
  </cellXfs>
  <cellStyles count="131">
    <cellStyle name="20% - Ênfase1 2" xfId="1"/>
    <cellStyle name="20% - Ênfase1 3" xfId="2"/>
    <cellStyle name="20% - Ênfase2 2" xfId="3"/>
    <cellStyle name="20% - Ênfase2 3" xfId="4"/>
    <cellStyle name="20% - Ênfase3 2" xfId="5"/>
    <cellStyle name="20% - Ênfase3 3" xfId="6"/>
    <cellStyle name="20% - Ênfase4 2" xfId="7"/>
    <cellStyle name="20% - Ênfase4 3" xfId="8"/>
    <cellStyle name="20% - Ênfase5 2" xfId="9"/>
    <cellStyle name="20% - Ênfase5 3" xfId="10"/>
    <cellStyle name="20% - Ênfase6 2" xfId="11"/>
    <cellStyle name="20% - Ênfase6 3" xfId="12"/>
    <cellStyle name="40% - Ênfase1 2" xfId="13"/>
    <cellStyle name="40% - Ênfase1 3" xfId="14"/>
    <cellStyle name="40% - Ênfase2 2" xfId="15"/>
    <cellStyle name="40% - Ênfase2 3" xfId="16"/>
    <cellStyle name="40% - Ênfase3 2" xfId="17"/>
    <cellStyle name="40% - Ênfase3 3" xfId="18"/>
    <cellStyle name="40% - Ênfase4 2" xfId="19"/>
    <cellStyle name="40% - Ênfase4 3" xfId="20"/>
    <cellStyle name="40% - Ênfase5 2" xfId="21"/>
    <cellStyle name="40% - Ênfase5 3" xfId="22"/>
    <cellStyle name="40% - Ênfase6 2" xfId="23"/>
    <cellStyle name="40% - Ênfase6 3" xfId="24"/>
    <cellStyle name="60% - Ênfase1 2" xfId="25"/>
    <cellStyle name="60% - Ênfase1 3" xfId="26"/>
    <cellStyle name="60% - Ênfase2 2" xfId="27"/>
    <cellStyle name="60% - Ênfase2 3" xfId="28"/>
    <cellStyle name="60% - Ênfase3 2" xfId="29"/>
    <cellStyle name="60% - Ênfase3 3" xfId="30"/>
    <cellStyle name="60% - Ênfase4 2" xfId="31"/>
    <cellStyle name="60% - Ênfase4 3" xfId="32"/>
    <cellStyle name="60% - Ênfase5 2" xfId="33"/>
    <cellStyle name="60% - Ênfase5 3" xfId="34"/>
    <cellStyle name="60% - Ênfase6 2" xfId="35"/>
    <cellStyle name="60% - Ênfase6 3" xfId="36"/>
    <cellStyle name="Bom 2" xfId="37"/>
    <cellStyle name="Bom 3" xfId="38"/>
    <cellStyle name="Cálculo 2" xfId="39"/>
    <cellStyle name="Cálculo 3" xfId="40"/>
    <cellStyle name="Célula de Verificação 2" xfId="41"/>
    <cellStyle name="Célula de Verificação 3" xfId="42"/>
    <cellStyle name="Célula Vinculada 2" xfId="43"/>
    <cellStyle name="Célula Vinculada 3" xfId="44"/>
    <cellStyle name="Ênfase1 2" xfId="45"/>
    <cellStyle name="Ênfase1 3" xfId="46"/>
    <cellStyle name="Ênfase2 2" xfId="47"/>
    <cellStyle name="Ênfase2 3" xfId="48"/>
    <cellStyle name="Ênfase3 2" xfId="49"/>
    <cellStyle name="Ênfase3 3" xfId="50"/>
    <cellStyle name="Ênfase4 2" xfId="51"/>
    <cellStyle name="Ênfase4 3" xfId="52"/>
    <cellStyle name="Ênfase5 2" xfId="53"/>
    <cellStyle name="Ênfase5 3" xfId="54"/>
    <cellStyle name="Ênfase6 2" xfId="55"/>
    <cellStyle name="Ênfase6 3" xfId="56"/>
    <cellStyle name="Entrada 2" xfId="57"/>
    <cellStyle name="Entrada 3" xfId="58"/>
    <cellStyle name="Incorreto 2" xfId="59"/>
    <cellStyle name="Incorreto 3" xfId="60"/>
    <cellStyle name="Moeda" xfId="130" builtinId="4"/>
    <cellStyle name="Moeda 2" xfId="61"/>
    <cellStyle name="Moeda 2 2" xfId="62"/>
    <cellStyle name="Moeda 2 3" xfId="129"/>
    <cellStyle name="Moeda 3" xfId="63"/>
    <cellStyle name="Moeda 4" xfId="114"/>
    <cellStyle name="Moeda 5" xfId="121"/>
    <cellStyle name="Neutra 2" xfId="64"/>
    <cellStyle name="Neutra 3" xfId="65"/>
    <cellStyle name="Normal" xfId="0" builtinId="0"/>
    <cellStyle name="Normal 10" xfId="113"/>
    <cellStyle name="Normal 2" xfId="66"/>
    <cellStyle name="Normal 2 2" xfId="67"/>
    <cellStyle name="Normal 2 2 2" xfId="124"/>
    <cellStyle name="Normal 2 2 3" xfId="118"/>
    <cellStyle name="Normal 2 3" xfId="68"/>
    <cellStyle name="Normal 2 4" xfId="126"/>
    <cellStyle name="Normal 3" xfId="69"/>
    <cellStyle name="Normal 3 2" xfId="128"/>
    <cellStyle name="Normal 4" xfId="70"/>
    <cellStyle name="Normal 5" xfId="71"/>
    <cellStyle name="Normal 6" xfId="115"/>
    <cellStyle name="Normal 7" xfId="122"/>
    <cellStyle name="Normal 9" xfId="119"/>
    <cellStyle name="Nota 2" xfId="72"/>
    <cellStyle name="Nota 3" xfId="73"/>
    <cellStyle name="Nota 4" xfId="74"/>
    <cellStyle name="Percentagem 2" xfId="75"/>
    <cellStyle name="Porcentagem" xfId="76" builtinId="5"/>
    <cellStyle name="Porcentagem 2" xfId="77"/>
    <cellStyle name="Porcentagem 2 2" xfId="78"/>
    <cellStyle name="Porcentagem 2 3" xfId="79"/>
    <cellStyle name="Porcentagem 2 4" xfId="80"/>
    <cellStyle name="Porcentagem 2 5" xfId="117"/>
    <cellStyle name="Porcentagem 3" xfId="81"/>
    <cellStyle name="Porcentagem 3 2" xfId="127"/>
    <cellStyle name="Porcentagem 4" xfId="82"/>
    <cellStyle name="Porcentagem 5" xfId="83"/>
    <cellStyle name="Porcentagem 6" xfId="116"/>
    <cellStyle name="Porcentagem 9" xfId="123"/>
    <cellStyle name="Saída 2" xfId="84"/>
    <cellStyle name="Saída 3" xfId="85"/>
    <cellStyle name="Separador de milhares 2" xfId="86"/>
    <cellStyle name="Separador de milhares 2 2" xfId="87"/>
    <cellStyle name="Separador de milhares 2 2 2" xfId="88"/>
    <cellStyle name="Separador de milhares 2 3" xfId="89"/>
    <cellStyle name="Separador de milhares 3" xfId="90"/>
    <cellStyle name="Separador de milhares 3 2" xfId="91"/>
    <cellStyle name="Separador de milhares 4" xfId="92"/>
    <cellStyle name="Separador de milhares 5" xfId="120"/>
    <cellStyle name="Texto de Aviso 2" xfId="93"/>
    <cellStyle name="Texto de Aviso 3" xfId="94"/>
    <cellStyle name="Texto Explicativo 2" xfId="95"/>
    <cellStyle name="Texto Explicativo 3" xfId="96"/>
    <cellStyle name="Título 1 2" xfId="97"/>
    <cellStyle name="Título 1 3" xfId="98"/>
    <cellStyle name="Título 2 2" xfId="99"/>
    <cellStyle name="Título 2 3" xfId="100"/>
    <cellStyle name="Título 3 2" xfId="101"/>
    <cellStyle name="Título 3 3" xfId="102"/>
    <cellStyle name="Título 4 2" xfId="103"/>
    <cellStyle name="Título 4 3" xfId="104"/>
    <cellStyle name="Título 5" xfId="105"/>
    <cellStyle name="Título 6" xfId="106"/>
    <cellStyle name="Total 2" xfId="107"/>
    <cellStyle name="Total 3" xfId="108"/>
    <cellStyle name="Vírgula" xfId="109" builtinId="3"/>
    <cellStyle name="Vírgula 2" xfId="110"/>
    <cellStyle name="Vírgula 2 2" xfId="125"/>
    <cellStyle name="Vírgula 3" xfId="111"/>
    <cellStyle name="Vírgula 5" xfId="112"/>
  </cellStyles>
  <dxfs count="0"/>
  <tableStyles count="0" defaultTableStyle="TableStyleMedium9" defaultPivotStyle="PivotStyleLight16"/>
  <colors>
    <mruColors>
      <color rgb="FFFFFF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438150</xdr:colOff>
      <xdr:row>0</xdr:row>
      <xdr:rowOff>28575</xdr:rowOff>
    </xdr:from>
    <xdr:to>
      <xdr:col>10</xdr:col>
      <xdr:colOff>1000125</xdr:colOff>
      <xdr:row>3</xdr:row>
      <xdr:rowOff>114300</xdr:rowOff>
    </xdr:to>
    <xdr:pic>
      <xdr:nvPicPr>
        <xdr:cNvPr id="51225" name="Imagem 1" descr="logo">
          <a:extLst>
            <a:ext uri="{FF2B5EF4-FFF2-40B4-BE49-F238E27FC236}">
              <a16:creationId xmlns="" xmlns:a16="http://schemas.microsoft.com/office/drawing/2014/main" id="{F2163822-9E7F-F328-A9CD-2FEBA0A91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28575"/>
          <a:ext cx="1657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topLeftCell="A4" zoomScale="76" zoomScaleNormal="76" workbookViewId="0">
      <selection activeCell="J44" sqref="J44"/>
    </sheetView>
  </sheetViews>
  <sheetFormatPr defaultRowHeight="12.75" x14ac:dyDescent="0.2"/>
  <cols>
    <col min="1" max="1" width="8.85546875" style="6" customWidth="1"/>
    <col min="2" max="2" width="11" style="6" customWidth="1"/>
    <col min="3" max="3" width="22.28515625" style="6" customWidth="1"/>
    <col min="4" max="5" width="16.140625" style="7" customWidth="1"/>
    <col min="6" max="6" width="16.140625" style="6" customWidth="1"/>
    <col min="7" max="7" width="16.85546875" style="6" customWidth="1"/>
    <col min="8" max="8" width="16" style="6" customWidth="1"/>
    <col min="9" max="9" width="15.7109375" style="6" customWidth="1"/>
    <col min="10" max="10" width="16.42578125" style="6" customWidth="1"/>
    <col min="11" max="11" width="15.5703125" style="6" customWidth="1"/>
    <col min="12" max="16384" width="9.140625" style="6"/>
  </cols>
  <sheetData>
    <row r="1" spans="1:11" s="1" customFormat="1" ht="18" customHeight="1" x14ac:dyDescent="0.2">
      <c r="A1" s="1" t="s">
        <v>4</v>
      </c>
      <c r="B1" s="8"/>
      <c r="F1" s="8"/>
      <c r="G1" s="1" t="s">
        <v>5</v>
      </c>
      <c r="H1" s="8"/>
    </row>
    <row r="2" spans="1:11" s="1" customFormat="1" ht="18" customHeight="1" x14ac:dyDescent="0.2">
      <c r="A2" s="1" t="s">
        <v>10</v>
      </c>
      <c r="B2" s="8"/>
      <c r="F2" s="8"/>
      <c r="G2" s="1" t="s">
        <v>6</v>
      </c>
      <c r="H2" s="8"/>
    </row>
    <row r="3" spans="1:11" s="1" customFormat="1" ht="18" customHeight="1" x14ac:dyDescent="0.2">
      <c r="A3" s="1" t="s">
        <v>11</v>
      </c>
      <c r="B3" s="8"/>
      <c r="F3" s="8"/>
      <c r="G3" s="1" t="s">
        <v>7</v>
      </c>
      <c r="H3" s="8"/>
    </row>
    <row r="4" spans="1:11" s="1" customFormat="1" ht="18" customHeight="1" x14ac:dyDescent="0.2">
      <c r="A4" s="1" t="s">
        <v>12</v>
      </c>
      <c r="B4" s="8"/>
      <c r="F4" s="8"/>
      <c r="G4" s="1" t="s">
        <v>8</v>
      </c>
      <c r="H4" s="8"/>
    </row>
    <row r="5" spans="1:11" s="1" customFormat="1" ht="18" customHeight="1" x14ac:dyDescent="0.2">
      <c r="A5" s="1" t="s">
        <v>13</v>
      </c>
      <c r="B5" s="8"/>
      <c r="F5" s="8"/>
      <c r="G5" s="1" t="s">
        <v>9</v>
      </c>
      <c r="H5" s="8"/>
    </row>
    <row r="6" spans="1:11" s="1" customFormat="1" ht="18" customHeight="1" x14ac:dyDescent="0.2">
      <c r="A6" s="212" t="s">
        <v>14</v>
      </c>
      <c r="B6" s="212"/>
      <c r="C6" s="10"/>
      <c r="D6" s="9"/>
      <c r="E6" s="9"/>
      <c r="F6" s="9"/>
      <c r="G6" s="9"/>
      <c r="H6" s="9"/>
    </row>
    <row r="7" spans="1:11" s="3" customFormat="1" ht="24" customHeight="1" x14ac:dyDescent="0.3">
      <c r="A7" s="4" t="s">
        <v>24</v>
      </c>
      <c r="B7" s="4"/>
      <c r="C7" s="4"/>
      <c r="D7" s="213"/>
      <c r="E7" s="213"/>
      <c r="F7" s="4"/>
      <c r="G7" s="4"/>
      <c r="H7" s="5"/>
    </row>
    <row r="8" spans="1:11" s="21" customFormat="1" ht="48.75" customHeight="1" x14ac:dyDescent="0.2">
      <c r="A8" s="2" t="s">
        <v>0</v>
      </c>
      <c r="B8" s="2" t="s">
        <v>1</v>
      </c>
      <c r="C8" s="25" t="s">
        <v>29</v>
      </c>
      <c r="D8" s="12" t="s">
        <v>15</v>
      </c>
      <c r="E8" s="12" t="s">
        <v>16</v>
      </c>
      <c r="F8" s="11" t="s">
        <v>17</v>
      </c>
      <c r="G8" s="11" t="s">
        <v>18</v>
      </c>
      <c r="H8" s="11" t="s">
        <v>19</v>
      </c>
      <c r="I8" s="11" t="s">
        <v>20</v>
      </c>
      <c r="J8" s="11" t="s">
        <v>25</v>
      </c>
      <c r="K8" s="11" t="s">
        <v>26</v>
      </c>
    </row>
    <row r="9" spans="1:11" s="21" customFormat="1" ht="40.5" customHeight="1" x14ac:dyDescent="0.2">
      <c r="A9" s="208">
        <v>1</v>
      </c>
      <c r="B9" s="209" t="s">
        <v>2</v>
      </c>
      <c r="C9" s="210" t="e">
        <f>#REF!</f>
        <v>#REF!</v>
      </c>
      <c r="D9" s="13" t="s">
        <v>21</v>
      </c>
      <c r="E9" s="14" t="e">
        <f>E10/E18</f>
        <v>#REF!</v>
      </c>
      <c r="F9" s="14">
        <v>0.8</v>
      </c>
      <c r="G9" s="14"/>
      <c r="H9" s="14"/>
      <c r="I9" s="15"/>
      <c r="J9" s="14"/>
      <c r="K9" s="14">
        <v>0.2</v>
      </c>
    </row>
    <row r="10" spans="1:11" s="21" customFormat="1" ht="40.5" customHeight="1" x14ac:dyDescent="0.2">
      <c r="A10" s="208"/>
      <c r="B10" s="209"/>
      <c r="C10" s="210"/>
      <c r="D10" s="13" t="s">
        <v>22</v>
      </c>
      <c r="E10" s="16" t="e">
        <f>#REF!</f>
        <v>#REF!</v>
      </c>
      <c r="F10" s="16" t="e">
        <f>0.8*E10</f>
        <v>#REF!</v>
      </c>
      <c r="G10" s="16"/>
      <c r="H10" s="16"/>
      <c r="I10" s="16"/>
      <c r="J10" s="16"/>
      <c r="K10" s="16" t="e">
        <f>K9*E10</f>
        <v>#REF!</v>
      </c>
    </row>
    <row r="11" spans="1:11" s="21" customFormat="1" ht="40.5" customHeight="1" x14ac:dyDescent="0.2">
      <c r="A11" s="208">
        <v>2</v>
      </c>
      <c r="B11" s="209" t="s">
        <v>27</v>
      </c>
      <c r="C11" s="210" t="e">
        <f>#REF!</f>
        <v>#REF!</v>
      </c>
      <c r="D11" s="13" t="s">
        <v>21</v>
      </c>
      <c r="E11" s="17" t="e">
        <f>E12/E18</f>
        <v>#REF!</v>
      </c>
      <c r="F11" s="17">
        <v>0.2</v>
      </c>
      <c r="G11" s="17">
        <v>0.6</v>
      </c>
      <c r="H11" s="17">
        <v>0.2</v>
      </c>
      <c r="I11" s="17"/>
      <c r="J11" s="17"/>
      <c r="K11" s="17"/>
    </row>
    <row r="12" spans="1:11" s="21" customFormat="1" ht="40.5" customHeight="1" x14ac:dyDescent="0.2">
      <c r="A12" s="208"/>
      <c r="B12" s="209"/>
      <c r="C12" s="210"/>
      <c r="D12" s="13" t="s">
        <v>22</v>
      </c>
      <c r="E12" s="16" t="e">
        <f>#REF!</f>
        <v>#REF!</v>
      </c>
      <c r="F12" s="16" t="e">
        <f>F11*E12</f>
        <v>#REF!</v>
      </c>
      <c r="G12" s="16" t="e">
        <f>G11*E12</f>
        <v>#REF!</v>
      </c>
      <c r="H12" s="16" t="e">
        <f>H11*E12</f>
        <v>#REF!</v>
      </c>
      <c r="I12" s="16"/>
      <c r="J12" s="16"/>
      <c r="K12" s="18"/>
    </row>
    <row r="13" spans="1:11" s="21" customFormat="1" ht="40.5" customHeight="1" x14ac:dyDescent="0.2">
      <c r="A13" s="208">
        <v>3</v>
      </c>
      <c r="B13" s="209" t="s">
        <v>28</v>
      </c>
      <c r="C13" s="210" t="e">
        <f>#REF!</f>
        <v>#REF!</v>
      </c>
      <c r="D13" s="13" t="s">
        <v>21</v>
      </c>
      <c r="E13" s="17" t="e">
        <f>E14/E18</f>
        <v>#REF!</v>
      </c>
      <c r="F13" s="17">
        <v>0.1</v>
      </c>
      <c r="G13" s="17">
        <v>0.3</v>
      </c>
      <c r="H13" s="17">
        <v>0.4</v>
      </c>
      <c r="I13" s="17">
        <v>0.2</v>
      </c>
      <c r="J13" s="17"/>
      <c r="K13" s="17"/>
    </row>
    <row r="14" spans="1:11" s="21" customFormat="1" ht="40.5" customHeight="1" x14ac:dyDescent="0.2">
      <c r="A14" s="208"/>
      <c r="B14" s="209"/>
      <c r="C14" s="210"/>
      <c r="D14" s="13" t="s">
        <v>22</v>
      </c>
      <c r="E14" s="16" t="e">
        <f>#REF!</f>
        <v>#REF!</v>
      </c>
      <c r="F14" s="16" t="e">
        <f>F13*E14</f>
        <v>#REF!</v>
      </c>
      <c r="G14" s="16" t="e">
        <f>G13*E14</f>
        <v>#REF!</v>
      </c>
      <c r="H14" s="16" t="e">
        <f>H13*E14</f>
        <v>#REF!</v>
      </c>
      <c r="I14" s="16" t="e">
        <f>I13*E14</f>
        <v>#REF!</v>
      </c>
      <c r="J14" s="16"/>
      <c r="K14" s="18"/>
    </row>
    <row r="15" spans="1:11" s="21" customFormat="1" ht="40.5" customHeight="1" x14ac:dyDescent="0.2">
      <c r="A15" s="208">
        <v>3</v>
      </c>
      <c r="B15" s="209" t="s">
        <v>3</v>
      </c>
      <c r="C15" s="210" t="e">
        <f>#REF!</f>
        <v>#REF!</v>
      </c>
      <c r="D15" s="13" t="s">
        <v>21</v>
      </c>
      <c r="E15" s="17" t="e">
        <f>E16/E18</f>
        <v>#REF!</v>
      </c>
      <c r="F15" s="14"/>
      <c r="G15" s="14">
        <v>0.2</v>
      </c>
      <c r="H15" s="14">
        <v>0.4</v>
      </c>
      <c r="I15" s="15">
        <v>0.2</v>
      </c>
      <c r="J15" s="14">
        <v>0.2</v>
      </c>
      <c r="K15" s="14"/>
    </row>
    <row r="16" spans="1:11" s="21" customFormat="1" ht="40.5" customHeight="1" x14ac:dyDescent="0.2">
      <c r="A16" s="208"/>
      <c r="B16" s="209"/>
      <c r="C16" s="210"/>
      <c r="D16" s="13" t="s">
        <v>22</v>
      </c>
      <c r="E16" s="16" t="e">
        <f>#REF!</f>
        <v>#REF!</v>
      </c>
      <c r="F16" s="16"/>
      <c r="G16" s="16" t="e">
        <f>G15*E16</f>
        <v>#REF!</v>
      </c>
      <c r="H16" s="16" t="e">
        <f>H15*E16</f>
        <v>#REF!</v>
      </c>
      <c r="I16" s="16" t="e">
        <f>I15*E16</f>
        <v>#REF!</v>
      </c>
      <c r="J16" s="16" t="e">
        <f>J15*E16</f>
        <v>#REF!</v>
      </c>
      <c r="K16" s="18"/>
    </row>
    <row r="17" spans="1:12" s="21" customFormat="1" ht="40.5" customHeight="1" x14ac:dyDescent="0.2">
      <c r="A17" s="211" t="s">
        <v>23</v>
      </c>
      <c r="B17" s="211"/>
      <c r="C17" s="211"/>
      <c r="D17" s="19" t="s">
        <v>21</v>
      </c>
      <c r="E17" s="14" t="e">
        <f>E9+E11+E15</f>
        <v>#REF!</v>
      </c>
      <c r="F17" s="14" t="e">
        <f t="shared" ref="F17:K17" si="0">F18/$E$18</f>
        <v>#REF!</v>
      </c>
      <c r="G17" s="14" t="e">
        <f t="shared" si="0"/>
        <v>#REF!</v>
      </c>
      <c r="H17" s="14" t="e">
        <f t="shared" si="0"/>
        <v>#REF!</v>
      </c>
      <c r="I17" s="14" t="e">
        <f t="shared" si="0"/>
        <v>#REF!</v>
      </c>
      <c r="J17" s="14" t="e">
        <f t="shared" si="0"/>
        <v>#REF!</v>
      </c>
      <c r="K17" s="14" t="e">
        <f t="shared" si="0"/>
        <v>#REF!</v>
      </c>
      <c r="L17" s="22"/>
    </row>
    <row r="18" spans="1:12" s="21" customFormat="1" ht="40.5" customHeight="1" x14ac:dyDescent="0.2">
      <c r="A18" s="211"/>
      <c r="B18" s="211"/>
      <c r="C18" s="211"/>
      <c r="D18" s="19" t="s">
        <v>22</v>
      </c>
      <c r="E18" s="20" t="e">
        <f>E10+E12+E14+E16</f>
        <v>#REF!</v>
      </c>
      <c r="F18" s="20" t="e">
        <f t="shared" ref="F18:K18" si="1">F10+F12+F14+F16</f>
        <v>#REF!</v>
      </c>
      <c r="G18" s="20" t="e">
        <f t="shared" si="1"/>
        <v>#REF!</v>
      </c>
      <c r="H18" s="20" t="e">
        <f t="shared" si="1"/>
        <v>#REF!</v>
      </c>
      <c r="I18" s="20" t="e">
        <f t="shared" si="1"/>
        <v>#REF!</v>
      </c>
      <c r="J18" s="20" t="e">
        <f t="shared" si="1"/>
        <v>#REF!</v>
      </c>
      <c r="K18" s="20" t="e">
        <f t="shared" si="1"/>
        <v>#REF!</v>
      </c>
      <c r="L18" s="23"/>
    </row>
    <row r="19" spans="1:12" s="21" customFormat="1" ht="15" x14ac:dyDescent="0.2">
      <c r="D19" s="24"/>
      <c r="E19" s="24"/>
    </row>
    <row r="20" spans="1:12" s="21" customFormat="1" ht="15" x14ac:dyDescent="0.2">
      <c r="D20" s="24"/>
      <c r="E20" s="24"/>
    </row>
    <row r="21" spans="1:12" s="21" customFormat="1" ht="15" x14ac:dyDescent="0.2">
      <c r="D21" s="24"/>
      <c r="E21" s="24"/>
    </row>
  </sheetData>
  <mergeCells count="15">
    <mergeCell ref="A6:B6"/>
    <mergeCell ref="D7:E7"/>
    <mergeCell ref="A9:A10"/>
    <mergeCell ref="B9:B10"/>
    <mergeCell ref="C9:C10"/>
    <mergeCell ref="A11:A12"/>
    <mergeCell ref="B11:B12"/>
    <mergeCell ref="C11:C12"/>
    <mergeCell ref="A17:C18"/>
    <mergeCell ref="A13:A14"/>
    <mergeCell ref="B13:B14"/>
    <mergeCell ref="C13:C14"/>
    <mergeCell ref="A15:A16"/>
    <mergeCell ref="B15:B16"/>
    <mergeCell ref="C15:C16"/>
  </mergeCells>
  <printOptions horizontalCentered="1"/>
  <pageMargins left="0.51181102362204722" right="0.51181102362204722" top="0.74803149606299213" bottom="0.78740157480314965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7"/>
  <sheetViews>
    <sheetView view="pageBreakPreview" topLeftCell="A4" zoomScale="130" zoomScaleNormal="100" zoomScaleSheetLayoutView="130" workbookViewId="0">
      <selection activeCell="K13" sqref="K13"/>
    </sheetView>
  </sheetViews>
  <sheetFormatPr defaultRowHeight="14.25" x14ac:dyDescent="0.2"/>
  <cols>
    <col min="1" max="1" width="7.85546875" style="30" bestFit="1" customWidth="1"/>
    <col min="2" max="2" width="8.42578125" style="30" bestFit="1" customWidth="1"/>
    <col min="3" max="3" width="12.5703125" style="37" bestFit="1" customWidth="1"/>
    <col min="4" max="4" width="69.5703125" style="51" customWidth="1"/>
    <col min="5" max="5" width="10.5703125" style="37" bestFit="1" customWidth="1"/>
    <col min="6" max="6" width="15.140625" style="30" bestFit="1" customWidth="1"/>
    <col min="7" max="7" width="12.140625" style="30" bestFit="1" customWidth="1"/>
    <col min="8" max="8" width="14.140625" style="30" bestFit="1" customWidth="1"/>
    <col min="9" max="9" width="16.5703125" style="37" bestFit="1" customWidth="1"/>
    <col min="10" max="10" width="15.140625" style="80" bestFit="1" customWidth="1"/>
    <col min="11" max="15" width="9.140625" style="93" customWidth="1"/>
    <col min="16" max="33" width="9.140625" style="93"/>
    <col min="34" max="16384" width="9.140625" style="30"/>
  </cols>
  <sheetData>
    <row r="1" spans="1:33" ht="42.75" customHeight="1" x14ac:dyDescent="0.2">
      <c r="A1" s="230"/>
      <c r="B1" s="231"/>
      <c r="C1" s="231"/>
      <c r="D1" s="231"/>
      <c r="E1" s="231"/>
      <c r="F1" s="231"/>
      <c r="G1" s="231"/>
      <c r="H1" s="231"/>
      <c r="I1" s="232"/>
      <c r="J1" s="151"/>
    </row>
    <row r="2" spans="1:33" ht="15" x14ac:dyDescent="0.2">
      <c r="A2" s="233" t="s">
        <v>58</v>
      </c>
      <c r="B2" s="234"/>
      <c r="C2" s="234"/>
      <c r="D2" s="234"/>
      <c r="E2" s="234"/>
      <c r="F2" s="234"/>
      <c r="G2" s="234"/>
      <c r="H2" s="234"/>
      <c r="I2" s="235"/>
    </row>
    <row r="3" spans="1:33" x14ac:dyDescent="0.2">
      <c r="A3" s="240"/>
      <c r="B3" s="241"/>
      <c r="C3" s="241"/>
      <c r="D3" s="241"/>
      <c r="E3" s="241"/>
      <c r="F3" s="241"/>
      <c r="G3" s="241"/>
      <c r="H3" s="241"/>
      <c r="I3" s="242"/>
    </row>
    <row r="4" spans="1:33" ht="15" x14ac:dyDescent="0.2">
      <c r="A4" s="233" t="s">
        <v>59</v>
      </c>
      <c r="B4" s="234"/>
      <c r="C4" s="234"/>
      <c r="D4" s="234"/>
      <c r="E4" s="234"/>
      <c r="F4" s="234"/>
      <c r="G4" s="234"/>
      <c r="H4" s="234"/>
      <c r="I4" s="235"/>
    </row>
    <row r="5" spans="1:33" ht="15" x14ac:dyDescent="0.2">
      <c r="A5" s="243" t="s">
        <v>71</v>
      </c>
      <c r="B5" s="244"/>
      <c r="C5" s="244"/>
      <c r="D5" s="244"/>
      <c r="E5" s="244"/>
      <c r="F5" s="244"/>
      <c r="G5" s="244"/>
      <c r="H5" s="244"/>
      <c r="I5" s="244"/>
      <c r="J5" s="152"/>
    </row>
    <row r="6" spans="1:33" ht="27" customHeight="1" x14ac:dyDescent="0.2">
      <c r="A6" s="105" t="s">
        <v>119</v>
      </c>
      <c r="B6" s="245" t="s">
        <v>185</v>
      </c>
      <c r="C6" s="246"/>
      <c r="D6" s="246"/>
      <c r="E6" s="247"/>
      <c r="F6" s="55"/>
      <c r="G6" s="55"/>
      <c r="H6" s="55" t="s">
        <v>30</v>
      </c>
      <c r="I6" s="146">
        <v>45047</v>
      </c>
    </row>
    <row r="7" spans="1:33" ht="15" x14ac:dyDescent="0.2">
      <c r="A7" s="238" t="s">
        <v>73</v>
      </c>
      <c r="B7" s="239"/>
      <c r="C7" s="239"/>
      <c r="D7" s="239"/>
      <c r="E7" s="239"/>
      <c r="F7" s="236" t="s">
        <v>65</v>
      </c>
      <c r="G7" s="236"/>
      <c r="H7" s="236"/>
      <c r="I7" s="237"/>
    </row>
    <row r="8" spans="1:33" ht="15" x14ac:dyDescent="0.2">
      <c r="A8" s="250" t="s">
        <v>186</v>
      </c>
      <c r="B8" s="251"/>
      <c r="C8" s="251"/>
      <c r="D8" s="251"/>
      <c r="E8" s="252"/>
      <c r="F8" s="50" t="s">
        <v>32</v>
      </c>
      <c r="G8" s="55" t="s">
        <v>33</v>
      </c>
      <c r="H8" s="50" t="s">
        <v>38</v>
      </c>
      <c r="I8" s="147" t="s">
        <v>34</v>
      </c>
    </row>
    <row r="9" spans="1:33" ht="15" x14ac:dyDescent="0.2">
      <c r="A9" s="250" t="s">
        <v>143</v>
      </c>
      <c r="B9" s="251"/>
      <c r="C9" s="251"/>
      <c r="D9" s="251"/>
      <c r="E9" s="252"/>
      <c r="F9" s="55"/>
      <c r="G9" s="55"/>
      <c r="H9" s="50"/>
      <c r="I9" s="147"/>
    </row>
    <row r="10" spans="1:33" ht="15" x14ac:dyDescent="0.2">
      <c r="A10" s="238" t="s">
        <v>160</v>
      </c>
      <c r="B10" s="239"/>
      <c r="C10" s="239"/>
      <c r="D10" s="239"/>
      <c r="E10" s="239"/>
      <c r="F10" s="253" t="s">
        <v>64</v>
      </c>
      <c r="G10" s="253"/>
      <c r="H10" s="253"/>
      <c r="I10" s="148">
        <v>0.29459999999999997</v>
      </c>
    </row>
    <row r="11" spans="1:33" s="93" customFormat="1" ht="12.75" x14ac:dyDescent="0.2">
      <c r="A11" s="106"/>
    </row>
    <row r="12" spans="1:33" s="52" customFormat="1" ht="15" x14ac:dyDescent="0.2">
      <c r="A12" s="248" t="s">
        <v>211</v>
      </c>
      <c r="B12" s="249"/>
      <c r="C12" s="249"/>
      <c r="D12" s="249"/>
      <c r="E12" s="249"/>
      <c r="F12" s="249"/>
      <c r="G12" s="249"/>
      <c r="H12" s="249"/>
      <c r="I12" s="249"/>
      <c r="J12" s="15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</row>
    <row r="13" spans="1:33" ht="15" x14ac:dyDescent="0.2">
      <c r="A13" s="223"/>
      <c r="B13" s="224"/>
      <c r="C13" s="224"/>
      <c r="D13" s="224"/>
      <c r="E13" s="224"/>
      <c r="F13" s="224"/>
      <c r="G13" s="224"/>
      <c r="H13" s="224"/>
      <c r="I13" s="224"/>
    </row>
    <row r="14" spans="1:33" ht="45" x14ac:dyDescent="0.2">
      <c r="A14" s="105" t="s">
        <v>0</v>
      </c>
      <c r="B14" s="50" t="s">
        <v>39</v>
      </c>
      <c r="C14" s="50" t="s">
        <v>1</v>
      </c>
      <c r="D14" s="54" t="s">
        <v>31</v>
      </c>
      <c r="E14" s="50" t="s">
        <v>35</v>
      </c>
      <c r="F14" s="50" t="s">
        <v>36</v>
      </c>
      <c r="G14" s="38" t="s">
        <v>62</v>
      </c>
      <c r="H14" s="38" t="s">
        <v>63</v>
      </c>
      <c r="I14" s="149" t="s">
        <v>37</v>
      </c>
    </row>
    <row r="15" spans="1:33" s="52" customFormat="1" ht="15" x14ac:dyDescent="0.2">
      <c r="A15" s="108" t="s">
        <v>70</v>
      </c>
      <c r="B15" s="56"/>
      <c r="C15" s="57"/>
      <c r="D15" s="58" t="s">
        <v>74</v>
      </c>
      <c r="E15" s="58"/>
      <c r="F15" s="58"/>
      <c r="G15" s="58"/>
      <c r="H15" s="58"/>
      <c r="I15" s="150"/>
      <c r="J15" s="15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</row>
    <row r="16" spans="1:33" ht="25.5" x14ac:dyDescent="0.2">
      <c r="A16" s="177" t="s">
        <v>120</v>
      </c>
      <c r="B16" s="162" t="s">
        <v>188</v>
      </c>
      <c r="C16" s="163">
        <v>4813</v>
      </c>
      <c r="D16" s="165" t="s">
        <v>196</v>
      </c>
      <c r="E16" s="164" t="s">
        <v>191</v>
      </c>
      <c r="F16" s="178">
        <v>2.88</v>
      </c>
      <c r="G16" s="200">
        <v>250</v>
      </c>
      <c r="H16" s="200">
        <f>ROUND((G16*1.2946),2)</f>
        <v>323.64999999999998</v>
      </c>
      <c r="I16" s="195">
        <f>ROUND((F16*H16),2)</f>
        <v>932.11</v>
      </c>
      <c r="J16" s="154"/>
    </row>
    <row r="17" spans="1:33" ht="15" x14ac:dyDescent="0.2">
      <c r="A17" s="177" t="s">
        <v>163</v>
      </c>
      <c r="B17" s="162" t="s">
        <v>166</v>
      </c>
      <c r="C17" s="163" t="s">
        <v>165</v>
      </c>
      <c r="D17" s="165" t="s">
        <v>164</v>
      </c>
      <c r="E17" s="161" t="s">
        <v>167</v>
      </c>
      <c r="F17" s="178">
        <v>1</v>
      </c>
      <c r="G17" s="200">
        <v>684.51</v>
      </c>
      <c r="H17" s="200">
        <f>ROUND((G17*1.2946),2)</f>
        <v>886.17</v>
      </c>
      <c r="I17" s="195">
        <f>ROUND((F17*H17),2)</f>
        <v>886.17</v>
      </c>
      <c r="J17" s="154"/>
    </row>
    <row r="18" spans="1:33" s="39" customFormat="1" x14ac:dyDescent="0.2">
      <c r="A18" s="225" t="s">
        <v>117</v>
      </c>
      <c r="B18" s="226"/>
      <c r="C18" s="226"/>
      <c r="D18" s="226"/>
      <c r="E18" s="226"/>
      <c r="F18" s="226"/>
      <c r="G18" s="226"/>
      <c r="H18" s="227"/>
      <c r="I18" s="196">
        <f>I16+I17</f>
        <v>1818.28</v>
      </c>
      <c r="J18" s="155"/>
      <c r="K18" s="93"/>
      <c r="L18" s="10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</row>
    <row r="19" spans="1:33" customFormat="1" ht="12.75" x14ac:dyDescent="0.2">
      <c r="A19" s="174"/>
      <c r="B19" s="88"/>
      <c r="C19" s="88"/>
      <c r="D19" s="88"/>
      <c r="E19" s="88"/>
      <c r="F19" s="88"/>
      <c r="G19" s="88"/>
      <c r="H19" s="178"/>
      <c r="I19" s="195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</row>
    <row r="20" spans="1:33" s="53" customFormat="1" x14ac:dyDescent="0.2">
      <c r="A20" s="179" t="s">
        <v>121</v>
      </c>
      <c r="B20" s="180"/>
      <c r="C20" s="181"/>
      <c r="D20" s="182" t="s">
        <v>150</v>
      </c>
      <c r="E20" s="183"/>
      <c r="F20" s="183"/>
      <c r="G20" s="184"/>
      <c r="H20" s="194"/>
      <c r="I20" s="197"/>
      <c r="J20" s="156"/>
      <c r="K20" s="93"/>
      <c r="L20" s="10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</row>
    <row r="21" spans="1:33" s="53" customFormat="1" ht="38.25" x14ac:dyDescent="0.2">
      <c r="A21" s="185" t="s">
        <v>122</v>
      </c>
      <c r="B21" s="162" t="s">
        <v>190</v>
      </c>
      <c r="C21" s="163">
        <v>91928</v>
      </c>
      <c r="D21" s="186" t="s">
        <v>207</v>
      </c>
      <c r="E21" s="162" t="s">
        <v>178</v>
      </c>
      <c r="F21" s="187">
        <v>139.69999999999999</v>
      </c>
      <c r="G21" s="201">
        <v>5.9</v>
      </c>
      <c r="H21" s="200">
        <f t="shared" ref="H21:H31" si="0">ROUND((G21*1.2946),2)</f>
        <v>7.64</v>
      </c>
      <c r="I21" s="195">
        <f t="shared" ref="I21:I31" si="1">ROUND((F21*H21),2)</f>
        <v>1067.31</v>
      </c>
      <c r="J21" s="154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</row>
    <row r="22" spans="1:33" s="53" customFormat="1" ht="38.25" x14ac:dyDescent="0.2">
      <c r="A22" s="185" t="s">
        <v>123</v>
      </c>
      <c r="B22" s="162" t="s">
        <v>190</v>
      </c>
      <c r="C22" s="163">
        <v>91930</v>
      </c>
      <c r="D22" s="165" t="s">
        <v>197</v>
      </c>
      <c r="E22" s="162" t="s">
        <v>178</v>
      </c>
      <c r="F22" s="187">
        <v>224.4</v>
      </c>
      <c r="G22" s="201">
        <v>8.09</v>
      </c>
      <c r="H22" s="200">
        <f t="shared" si="0"/>
        <v>10.47</v>
      </c>
      <c r="I22" s="195">
        <f t="shared" si="1"/>
        <v>2349.4699999999998</v>
      </c>
      <c r="J22" s="154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</row>
    <row r="23" spans="1:33" s="53" customFormat="1" ht="25.5" x14ac:dyDescent="0.2">
      <c r="A23" s="185" t="s">
        <v>124</v>
      </c>
      <c r="B23" s="162" t="s">
        <v>190</v>
      </c>
      <c r="C23" s="163">
        <v>91979</v>
      </c>
      <c r="D23" s="165" t="s">
        <v>198</v>
      </c>
      <c r="E23" s="161" t="s">
        <v>189</v>
      </c>
      <c r="F23" s="187">
        <v>3</v>
      </c>
      <c r="G23" s="202">
        <v>39.28</v>
      </c>
      <c r="H23" s="200">
        <f t="shared" si="0"/>
        <v>50.85</v>
      </c>
      <c r="I23" s="195">
        <f t="shared" si="1"/>
        <v>152.55000000000001</v>
      </c>
      <c r="J23" s="154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</row>
    <row r="24" spans="1:33" s="53" customFormat="1" ht="25.5" x14ac:dyDescent="0.2">
      <c r="A24" s="185" t="s">
        <v>130</v>
      </c>
      <c r="B24" s="162" t="s">
        <v>190</v>
      </c>
      <c r="C24" s="163">
        <v>93662</v>
      </c>
      <c r="D24" s="165" t="s">
        <v>199</v>
      </c>
      <c r="E24" s="161" t="s">
        <v>189</v>
      </c>
      <c r="F24" s="187">
        <v>2</v>
      </c>
      <c r="G24" s="202">
        <v>98.97</v>
      </c>
      <c r="H24" s="200">
        <f t="shared" si="0"/>
        <v>128.13</v>
      </c>
      <c r="I24" s="195">
        <f t="shared" si="1"/>
        <v>256.26</v>
      </c>
      <c r="J24" s="154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</row>
    <row r="25" spans="1:33" s="53" customFormat="1" ht="39.75" customHeight="1" x14ac:dyDescent="0.2">
      <c r="A25" s="185" t="s">
        <v>131</v>
      </c>
      <c r="B25" s="162" t="s">
        <v>190</v>
      </c>
      <c r="C25" s="163">
        <v>101875</v>
      </c>
      <c r="D25" s="165" t="s">
        <v>200</v>
      </c>
      <c r="E25" s="162" t="s">
        <v>189</v>
      </c>
      <c r="F25" s="187">
        <v>1</v>
      </c>
      <c r="G25" s="201">
        <v>469.17</v>
      </c>
      <c r="H25" s="200">
        <f t="shared" si="0"/>
        <v>607.39</v>
      </c>
      <c r="I25" s="195">
        <f t="shared" si="1"/>
        <v>607.39</v>
      </c>
      <c r="J25" s="154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</row>
    <row r="26" spans="1:33" s="53" customFormat="1" ht="39.75" customHeight="1" x14ac:dyDescent="0.2">
      <c r="A26" s="185" t="s">
        <v>132</v>
      </c>
      <c r="B26" s="162" t="s">
        <v>190</v>
      </c>
      <c r="C26" s="163">
        <v>101501</v>
      </c>
      <c r="D26" s="165" t="s">
        <v>201</v>
      </c>
      <c r="E26" s="162" t="s">
        <v>189</v>
      </c>
      <c r="F26" s="187">
        <v>1</v>
      </c>
      <c r="G26" s="201">
        <v>1448.24</v>
      </c>
      <c r="H26" s="200">
        <f t="shared" si="0"/>
        <v>1874.89</v>
      </c>
      <c r="I26" s="195">
        <f t="shared" si="1"/>
        <v>1874.89</v>
      </c>
      <c r="J26" s="154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</row>
    <row r="27" spans="1:33" s="53" customFormat="1" ht="38.25" x14ac:dyDescent="0.2">
      <c r="A27" s="185" t="s">
        <v>136</v>
      </c>
      <c r="B27" s="162" t="s">
        <v>190</v>
      </c>
      <c r="C27" s="163">
        <v>91846</v>
      </c>
      <c r="D27" s="165" t="s">
        <v>202</v>
      </c>
      <c r="E27" s="162" t="s">
        <v>178</v>
      </c>
      <c r="F27" s="187">
        <v>135.1</v>
      </c>
      <c r="G27" s="201">
        <v>9.5399999999999991</v>
      </c>
      <c r="H27" s="200">
        <f t="shared" si="0"/>
        <v>12.35</v>
      </c>
      <c r="I27" s="195">
        <f t="shared" si="1"/>
        <v>1668.49</v>
      </c>
      <c r="J27" s="154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</row>
    <row r="28" spans="1:33" s="53" customFormat="1" ht="39.75" customHeight="1" x14ac:dyDescent="0.2">
      <c r="A28" s="185" t="s">
        <v>137</v>
      </c>
      <c r="B28" s="162" t="s">
        <v>190</v>
      </c>
      <c r="C28" s="163">
        <v>97667</v>
      </c>
      <c r="D28" s="165" t="s">
        <v>203</v>
      </c>
      <c r="E28" s="162" t="s">
        <v>178</v>
      </c>
      <c r="F28" s="187">
        <v>6.6</v>
      </c>
      <c r="G28" s="201">
        <v>7.37</v>
      </c>
      <c r="H28" s="200">
        <f t="shared" si="0"/>
        <v>9.5399999999999991</v>
      </c>
      <c r="I28" s="195">
        <f t="shared" si="1"/>
        <v>62.96</v>
      </c>
      <c r="J28" s="154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</row>
    <row r="29" spans="1:33" s="53" customFormat="1" ht="25.5" x14ac:dyDescent="0.2">
      <c r="A29" s="185" t="s">
        <v>144</v>
      </c>
      <c r="B29" s="162" t="s">
        <v>190</v>
      </c>
      <c r="C29" s="163">
        <v>14165</v>
      </c>
      <c r="D29" s="165" t="s">
        <v>204</v>
      </c>
      <c r="E29" s="161" t="s">
        <v>162</v>
      </c>
      <c r="F29" s="188">
        <v>6</v>
      </c>
      <c r="G29" s="202">
        <v>2465.69</v>
      </c>
      <c r="H29" s="200">
        <f t="shared" si="0"/>
        <v>3192.08</v>
      </c>
      <c r="I29" s="195">
        <f t="shared" si="1"/>
        <v>19152.48</v>
      </c>
      <c r="J29" s="154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</row>
    <row r="30" spans="1:33" s="53" customFormat="1" ht="25.5" x14ac:dyDescent="0.2">
      <c r="A30" s="185" t="s">
        <v>152</v>
      </c>
      <c r="B30" s="162" t="s">
        <v>190</v>
      </c>
      <c r="C30" s="163">
        <v>101666</v>
      </c>
      <c r="D30" s="165" t="s">
        <v>205</v>
      </c>
      <c r="E30" s="161" t="s">
        <v>189</v>
      </c>
      <c r="F30" s="187">
        <v>18</v>
      </c>
      <c r="G30" s="202">
        <v>426.88</v>
      </c>
      <c r="H30" s="200">
        <f t="shared" si="0"/>
        <v>552.64</v>
      </c>
      <c r="I30" s="195">
        <f t="shared" si="1"/>
        <v>9947.52</v>
      </c>
      <c r="J30" s="154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</row>
    <row r="31" spans="1:33" s="53" customFormat="1" ht="39.75" customHeight="1" x14ac:dyDescent="0.2">
      <c r="A31" s="185" t="s">
        <v>153</v>
      </c>
      <c r="B31" s="162" t="s">
        <v>190</v>
      </c>
      <c r="C31" s="163">
        <v>97881</v>
      </c>
      <c r="D31" s="165" t="s">
        <v>206</v>
      </c>
      <c r="E31" s="162" t="s">
        <v>189</v>
      </c>
      <c r="F31" s="187">
        <v>6</v>
      </c>
      <c r="G31" s="201">
        <v>120.37</v>
      </c>
      <c r="H31" s="200">
        <f t="shared" si="0"/>
        <v>155.83000000000001</v>
      </c>
      <c r="I31" s="195">
        <f t="shared" si="1"/>
        <v>934.98</v>
      </c>
      <c r="J31" s="154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</row>
    <row r="32" spans="1:33" s="53" customFormat="1" x14ac:dyDescent="0.2">
      <c r="A32" s="228" t="s">
        <v>117</v>
      </c>
      <c r="B32" s="229"/>
      <c r="C32" s="229"/>
      <c r="D32" s="229"/>
      <c r="E32" s="229"/>
      <c r="F32" s="229"/>
      <c r="G32" s="229"/>
      <c r="H32" s="229"/>
      <c r="I32" s="196">
        <f>SUM(I21:I31)</f>
        <v>38074.300000000003</v>
      </c>
      <c r="J32" s="155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</row>
    <row r="33" spans="1:33" s="93" customFormat="1" ht="15" customHeight="1" x14ac:dyDescent="0.2">
      <c r="A33" s="175"/>
      <c r="B33" s="176"/>
      <c r="C33" s="176"/>
      <c r="D33" s="176"/>
      <c r="E33" s="176"/>
      <c r="F33" s="176"/>
      <c r="G33" s="176"/>
      <c r="H33" s="176"/>
      <c r="I33" s="198"/>
    </row>
    <row r="34" spans="1:33" s="52" customFormat="1" x14ac:dyDescent="0.2">
      <c r="A34" s="179" t="s">
        <v>125</v>
      </c>
      <c r="B34" s="180"/>
      <c r="C34" s="190"/>
      <c r="D34" s="191" t="s">
        <v>151</v>
      </c>
      <c r="E34" s="191"/>
      <c r="F34" s="191"/>
      <c r="G34" s="191"/>
      <c r="H34" s="191"/>
      <c r="I34" s="196"/>
      <c r="J34" s="15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</row>
    <row r="35" spans="1:33" ht="25.5" x14ac:dyDescent="0.2">
      <c r="A35" s="185" t="s">
        <v>168</v>
      </c>
      <c r="B35" s="161" t="s">
        <v>190</v>
      </c>
      <c r="C35" s="168">
        <v>101747</v>
      </c>
      <c r="D35" s="165" t="s">
        <v>194</v>
      </c>
      <c r="E35" s="161" t="s">
        <v>191</v>
      </c>
      <c r="F35" s="187">
        <v>727.78</v>
      </c>
      <c r="G35" s="201">
        <v>56.36</v>
      </c>
      <c r="H35" s="200">
        <f>ROUND((G35*1.2946),2)</f>
        <v>72.959999999999994</v>
      </c>
      <c r="I35" s="195">
        <f>ROUND((F35*H35),2)</f>
        <v>53098.83</v>
      </c>
      <c r="J35" s="154"/>
    </row>
    <row r="36" spans="1:33" ht="25.5" x14ac:dyDescent="0.2">
      <c r="A36" s="185" t="s">
        <v>169</v>
      </c>
      <c r="B36" s="161" t="s">
        <v>166</v>
      </c>
      <c r="C36" s="169" t="s">
        <v>192</v>
      </c>
      <c r="D36" s="165" t="s">
        <v>179</v>
      </c>
      <c r="E36" s="161" t="s">
        <v>191</v>
      </c>
      <c r="F36" s="187">
        <v>670</v>
      </c>
      <c r="G36" s="201">
        <v>15.64</v>
      </c>
      <c r="H36" s="200">
        <f t="shared" ref="H36:H38" si="2">ROUND((G36*1.2946),2)</f>
        <v>20.25</v>
      </c>
      <c r="I36" s="195">
        <f t="shared" ref="I36:I38" si="3">ROUND((F36*H36),2)</f>
        <v>13567.5</v>
      </c>
      <c r="J36" s="154"/>
    </row>
    <row r="37" spans="1:33" ht="25.5" x14ac:dyDescent="0.2">
      <c r="A37" s="192" t="s">
        <v>170</v>
      </c>
      <c r="B37" s="170" t="s">
        <v>166</v>
      </c>
      <c r="C37" s="171" t="s">
        <v>193</v>
      </c>
      <c r="D37" s="166" t="s">
        <v>195</v>
      </c>
      <c r="E37" s="170" t="s">
        <v>191</v>
      </c>
      <c r="F37" s="206">
        <v>1462.37</v>
      </c>
      <c r="G37" s="204">
        <v>2.59</v>
      </c>
      <c r="H37" s="203">
        <f t="shared" si="2"/>
        <v>3.35</v>
      </c>
      <c r="I37" s="199">
        <f t="shared" si="3"/>
        <v>4898.9399999999996</v>
      </c>
      <c r="J37" s="154"/>
    </row>
    <row r="38" spans="1:33" ht="63.75" x14ac:dyDescent="0.2">
      <c r="A38" s="193" t="s">
        <v>175</v>
      </c>
      <c r="B38" s="172" t="s">
        <v>166</v>
      </c>
      <c r="C38" s="173" t="s">
        <v>176</v>
      </c>
      <c r="D38" s="167" t="s">
        <v>177</v>
      </c>
      <c r="E38" s="172" t="s">
        <v>178</v>
      </c>
      <c r="F38" s="207">
        <v>46.28</v>
      </c>
      <c r="G38" s="205">
        <v>56.27</v>
      </c>
      <c r="H38" s="200">
        <f t="shared" si="2"/>
        <v>72.849999999999994</v>
      </c>
      <c r="I38" s="200">
        <f t="shared" si="3"/>
        <v>3371.5</v>
      </c>
      <c r="J38" s="154"/>
    </row>
    <row r="39" spans="1:33" s="39" customFormat="1" x14ac:dyDescent="0.2">
      <c r="A39" s="228" t="s">
        <v>117</v>
      </c>
      <c r="B39" s="229"/>
      <c r="C39" s="229"/>
      <c r="D39" s="229"/>
      <c r="E39" s="229"/>
      <c r="F39" s="229"/>
      <c r="G39" s="229"/>
      <c r="H39" s="229"/>
      <c r="I39" s="189">
        <f>SUM(I35:I38)</f>
        <v>74936.77</v>
      </c>
      <c r="J39" s="155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</row>
    <row r="40" spans="1:33" x14ac:dyDescent="0.2">
      <c r="A40" s="228" t="s">
        <v>40</v>
      </c>
      <c r="B40" s="229"/>
      <c r="C40" s="229"/>
      <c r="D40" s="229"/>
      <c r="E40" s="229"/>
      <c r="F40" s="229"/>
      <c r="G40" s="229"/>
      <c r="H40" s="229"/>
      <c r="I40" s="189">
        <f>ROUND((I18+I32+I39),2)</f>
        <v>114829.35</v>
      </c>
    </row>
    <row r="41" spans="1:33" s="86" customFormat="1" ht="14.25" customHeight="1" x14ac:dyDescent="0.2">
      <c r="A41" s="214"/>
      <c r="B41" s="215"/>
      <c r="C41" s="215"/>
      <c r="D41" s="215"/>
      <c r="E41" s="215"/>
      <c r="F41" s="215"/>
      <c r="G41" s="215"/>
      <c r="H41" s="215"/>
      <c r="I41" s="216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</row>
    <row r="42" spans="1:33" customFormat="1" ht="18.75" customHeight="1" x14ac:dyDescent="0.2">
      <c r="A42" s="214"/>
      <c r="B42" s="215"/>
      <c r="C42" s="215"/>
      <c r="D42" s="215"/>
      <c r="E42" s="215"/>
      <c r="F42" s="215"/>
      <c r="G42" s="215"/>
      <c r="H42" s="215"/>
      <c r="I42" s="216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</row>
    <row r="43" spans="1:33" customFormat="1" ht="14.25" customHeight="1" x14ac:dyDescent="0.2">
      <c r="A43" s="220" t="s">
        <v>118</v>
      </c>
      <c r="B43" s="221"/>
      <c r="C43" s="221"/>
      <c r="D43" s="221"/>
      <c r="E43" s="221"/>
      <c r="F43" s="221"/>
      <c r="G43" s="221"/>
      <c r="H43" s="221"/>
      <c r="I43" s="222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</row>
    <row r="44" spans="1:33" customFormat="1" ht="12.75" customHeight="1" x14ac:dyDescent="0.2">
      <c r="A44" s="217" t="s">
        <v>154</v>
      </c>
      <c r="B44" s="218"/>
      <c r="C44" s="218"/>
      <c r="D44" s="218"/>
      <c r="E44" s="218"/>
      <c r="F44" s="218"/>
      <c r="G44" s="218"/>
      <c r="H44" s="218"/>
      <c r="I44" s="219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</row>
    <row r="45" spans="1:33" customFormat="1" ht="12.75" customHeight="1" x14ac:dyDescent="0.2">
      <c r="A45" s="217" t="s">
        <v>155</v>
      </c>
      <c r="B45" s="218"/>
      <c r="C45" s="218"/>
      <c r="D45" s="218"/>
      <c r="E45" s="218"/>
      <c r="F45" s="218"/>
      <c r="G45" s="218"/>
      <c r="H45" s="218"/>
      <c r="I45" s="219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</row>
    <row r="46" spans="1:33" customFormat="1" ht="12.75" customHeight="1" x14ac:dyDescent="0.2">
      <c r="A46" s="112"/>
      <c r="B46" s="104"/>
      <c r="C46" s="104"/>
      <c r="D46" s="104"/>
      <c r="E46" s="104"/>
      <c r="F46" s="104"/>
      <c r="G46" s="104"/>
      <c r="H46" s="85"/>
      <c r="I46" s="110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</row>
    <row r="47" spans="1:33" customFormat="1" ht="12.75" x14ac:dyDescent="0.2">
      <c r="A47" s="112"/>
      <c r="B47" s="87"/>
      <c r="C47" s="87"/>
      <c r="D47" s="87"/>
      <c r="E47" s="87"/>
      <c r="F47" s="87"/>
      <c r="G47" s="86"/>
      <c r="H47" s="85"/>
      <c r="I47" s="110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</row>
    <row r="48" spans="1:33" customFormat="1" ht="24.75" customHeight="1" x14ac:dyDescent="0.2">
      <c r="A48" s="220" t="s">
        <v>118</v>
      </c>
      <c r="B48" s="221"/>
      <c r="C48" s="221"/>
      <c r="D48" s="221"/>
      <c r="E48" s="221"/>
      <c r="F48" s="221"/>
      <c r="G48" s="221"/>
      <c r="H48" s="221"/>
      <c r="I48" s="222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</row>
    <row r="49" spans="1:33" customFormat="1" ht="12.75" customHeight="1" x14ac:dyDescent="0.2">
      <c r="A49" s="217" t="s">
        <v>134</v>
      </c>
      <c r="B49" s="218"/>
      <c r="C49" s="218"/>
      <c r="D49" s="218"/>
      <c r="E49" s="218"/>
      <c r="F49" s="218"/>
      <c r="G49" s="218"/>
      <c r="H49" s="218"/>
      <c r="I49" s="219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</row>
    <row r="50" spans="1:33" customFormat="1" ht="12.75" customHeight="1" x14ac:dyDescent="0.2">
      <c r="A50" s="217" t="s">
        <v>135</v>
      </c>
      <c r="B50" s="218"/>
      <c r="C50" s="218"/>
      <c r="D50" s="218"/>
      <c r="E50" s="218"/>
      <c r="F50" s="218"/>
      <c r="G50" s="218"/>
      <c r="H50" s="218"/>
      <c r="I50" s="219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</row>
    <row r="51" spans="1:33" customFormat="1" ht="13.5" thickBot="1" x14ac:dyDescent="0.25">
      <c r="A51" s="113"/>
      <c r="B51" s="114"/>
      <c r="C51" s="114"/>
      <c r="D51" s="114"/>
      <c r="E51" s="114"/>
      <c r="F51" s="114"/>
      <c r="G51" s="115"/>
      <c r="H51" s="116"/>
      <c r="I51" s="117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</row>
    <row r="52" spans="1:33" x14ac:dyDescent="0.2">
      <c r="A52" s="99"/>
      <c r="B52" s="99"/>
      <c r="C52" s="100"/>
      <c r="D52" s="101"/>
      <c r="E52" s="100"/>
      <c r="F52" s="99"/>
      <c r="G52" s="99"/>
      <c r="H52" s="99"/>
      <c r="I52" s="100"/>
      <c r="J52" s="102"/>
      <c r="K52" s="98"/>
      <c r="L52" s="98"/>
      <c r="M52" s="98"/>
    </row>
    <row r="53" spans="1:33" x14ac:dyDescent="0.2">
      <c r="A53" s="99"/>
      <c r="B53" s="99"/>
      <c r="C53" s="100"/>
      <c r="D53" s="101"/>
      <c r="E53" s="100"/>
      <c r="F53" s="99"/>
      <c r="G53" s="99"/>
      <c r="H53" s="99"/>
      <c r="I53" s="100"/>
      <c r="J53" s="102"/>
      <c r="K53" s="98"/>
      <c r="L53" s="98"/>
      <c r="M53" s="98"/>
    </row>
    <row r="54" spans="1:33" x14ac:dyDescent="0.2">
      <c r="A54" s="99"/>
      <c r="B54" s="99"/>
      <c r="C54" s="100"/>
      <c r="D54" s="101"/>
      <c r="E54" s="100"/>
      <c r="F54" s="99"/>
      <c r="G54" s="99"/>
      <c r="H54" s="99"/>
      <c r="I54" s="100"/>
      <c r="J54" s="102"/>
      <c r="K54" s="98"/>
      <c r="L54" s="98"/>
      <c r="M54" s="98"/>
    </row>
    <row r="55" spans="1:33" x14ac:dyDescent="0.2">
      <c r="A55" s="99"/>
      <c r="B55" s="99"/>
      <c r="C55" s="100"/>
      <c r="D55" s="101"/>
      <c r="E55" s="100"/>
      <c r="F55" s="99"/>
      <c r="G55" s="99"/>
      <c r="H55" s="99"/>
      <c r="I55" s="100"/>
      <c r="J55" s="102"/>
      <c r="K55" s="98"/>
      <c r="L55" s="98"/>
      <c r="M55" s="98"/>
    </row>
    <row r="56" spans="1:33" x14ac:dyDescent="0.2">
      <c r="A56" s="99"/>
      <c r="B56" s="99"/>
      <c r="C56" s="100"/>
      <c r="D56" s="101"/>
      <c r="E56" s="100"/>
      <c r="F56" s="99"/>
      <c r="G56" s="99"/>
      <c r="H56" s="99"/>
      <c r="I56" s="100"/>
      <c r="J56" s="102"/>
      <c r="K56" s="98"/>
      <c r="L56" s="98"/>
      <c r="M56" s="98"/>
    </row>
    <row r="57" spans="1:33" x14ac:dyDescent="0.2">
      <c r="A57" s="99"/>
      <c r="B57" s="99"/>
      <c r="C57" s="100"/>
      <c r="D57" s="101"/>
      <c r="E57" s="100"/>
      <c r="F57" s="99"/>
      <c r="G57" s="99"/>
      <c r="H57" s="99"/>
      <c r="I57" s="100"/>
      <c r="J57" s="102"/>
      <c r="K57" s="98"/>
      <c r="L57" s="98"/>
      <c r="M57" s="98"/>
    </row>
    <row r="58" spans="1:33" x14ac:dyDescent="0.2">
      <c r="A58" s="99"/>
      <c r="B58" s="99"/>
      <c r="C58" s="100"/>
      <c r="D58" s="101"/>
      <c r="E58" s="100"/>
      <c r="F58" s="99"/>
      <c r="G58" s="99"/>
      <c r="H58" s="99"/>
      <c r="I58" s="100"/>
      <c r="J58" s="102"/>
      <c r="K58" s="98"/>
      <c r="L58" s="98"/>
      <c r="M58" s="98"/>
    </row>
    <row r="59" spans="1:33" x14ac:dyDescent="0.2">
      <c r="A59" s="99"/>
      <c r="B59" s="99"/>
      <c r="C59" s="100"/>
      <c r="D59" s="101"/>
      <c r="E59" s="100"/>
      <c r="F59" s="99"/>
      <c r="G59" s="99"/>
      <c r="H59" s="99"/>
      <c r="I59" s="100"/>
      <c r="J59" s="102"/>
      <c r="K59" s="98"/>
      <c r="L59" s="98"/>
      <c r="M59" s="98"/>
    </row>
    <row r="60" spans="1:33" x14ac:dyDescent="0.2">
      <c r="A60" s="99"/>
      <c r="B60" s="99"/>
      <c r="C60" s="100"/>
      <c r="D60" s="101"/>
      <c r="E60" s="100"/>
      <c r="F60" s="99"/>
      <c r="G60" s="99"/>
      <c r="H60" s="99"/>
      <c r="I60" s="100"/>
      <c r="J60" s="102"/>
      <c r="K60" s="98"/>
      <c r="L60" s="98"/>
      <c r="M60" s="98"/>
    </row>
    <row r="61" spans="1:33" x14ac:dyDescent="0.2">
      <c r="A61" s="99"/>
      <c r="B61" s="99"/>
      <c r="C61" s="100"/>
      <c r="D61" s="101"/>
      <c r="E61" s="100"/>
      <c r="F61" s="99"/>
      <c r="G61" s="99"/>
      <c r="H61" s="99"/>
      <c r="I61" s="100"/>
      <c r="J61" s="102"/>
      <c r="K61" s="98"/>
      <c r="L61" s="98"/>
      <c r="M61" s="98"/>
    </row>
    <row r="62" spans="1:33" x14ac:dyDescent="0.2">
      <c r="A62" s="99"/>
      <c r="B62" s="99"/>
      <c r="C62" s="100"/>
      <c r="D62" s="101"/>
      <c r="E62" s="100"/>
      <c r="F62" s="99"/>
      <c r="G62" s="99"/>
      <c r="H62" s="99"/>
      <c r="I62" s="100"/>
      <c r="J62" s="102"/>
      <c r="K62" s="98"/>
      <c r="L62" s="98"/>
      <c r="M62" s="98"/>
    </row>
    <row r="63" spans="1:33" x14ac:dyDescent="0.2">
      <c r="A63" s="99"/>
      <c r="B63" s="99"/>
      <c r="C63" s="100"/>
      <c r="D63" s="101"/>
      <c r="E63" s="100"/>
      <c r="F63" s="99"/>
      <c r="G63" s="99"/>
      <c r="H63" s="99"/>
      <c r="I63" s="100"/>
      <c r="J63" s="102"/>
      <c r="K63" s="98"/>
      <c r="L63" s="98"/>
      <c r="M63" s="98"/>
    </row>
    <row r="64" spans="1:33" x14ac:dyDescent="0.2">
      <c r="A64" s="99"/>
      <c r="B64" s="99"/>
      <c r="C64" s="100"/>
      <c r="D64" s="101"/>
      <c r="E64" s="100"/>
      <c r="F64" s="99"/>
      <c r="G64" s="99"/>
      <c r="H64" s="99"/>
      <c r="I64" s="100"/>
      <c r="J64" s="102"/>
      <c r="K64" s="98"/>
      <c r="L64" s="98"/>
      <c r="M64" s="98"/>
    </row>
    <row r="65" spans="1:13" x14ac:dyDescent="0.2">
      <c r="A65" s="99"/>
      <c r="B65" s="99"/>
      <c r="C65" s="100"/>
      <c r="D65" s="101"/>
      <c r="E65" s="100"/>
      <c r="F65" s="99"/>
      <c r="G65" s="99"/>
      <c r="H65" s="99"/>
      <c r="I65" s="100"/>
      <c r="J65" s="102"/>
      <c r="K65" s="98"/>
      <c r="L65" s="98"/>
      <c r="M65" s="98"/>
    </row>
    <row r="66" spans="1:13" x14ac:dyDescent="0.2">
      <c r="A66" s="99"/>
      <c r="B66" s="99"/>
      <c r="C66" s="100"/>
      <c r="D66" s="101"/>
      <c r="E66" s="100"/>
      <c r="F66" s="99"/>
      <c r="G66" s="99"/>
      <c r="H66" s="99"/>
      <c r="I66" s="100"/>
      <c r="J66" s="102"/>
      <c r="K66" s="98"/>
      <c r="L66" s="98"/>
      <c r="M66" s="98"/>
    </row>
    <row r="67" spans="1:13" x14ac:dyDescent="0.2">
      <c r="A67" s="99"/>
      <c r="B67" s="99"/>
      <c r="C67" s="100"/>
      <c r="D67" s="101"/>
      <c r="E67" s="100"/>
      <c r="F67" s="99"/>
      <c r="G67" s="99"/>
      <c r="H67" s="99"/>
      <c r="I67" s="100"/>
      <c r="J67" s="102"/>
      <c r="K67" s="98"/>
      <c r="L67" s="98"/>
      <c r="M67" s="98"/>
    </row>
    <row r="68" spans="1:13" x14ac:dyDescent="0.2">
      <c r="A68" s="99"/>
      <c r="B68" s="99"/>
      <c r="C68" s="100"/>
      <c r="D68" s="101"/>
      <c r="E68" s="100"/>
      <c r="F68" s="99"/>
      <c r="G68" s="99"/>
      <c r="H68" s="99"/>
      <c r="I68" s="100"/>
      <c r="J68" s="102"/>
      <c r="K68" s="98"/>
      <c r="L68" s="98"/>
      <c r="M68" s="98"/>
    </row>
    <row r="69" spans="1:13" x14ac:dyDescent="0.2">
      <c r="A69" s="99"/>
      <c r="B69" s="99"/>
      <c r="C69" s="100"/>
      <c r="D69" s="101"/>
      <c r="E69" s="100"/>
      <c r="F69" s="99"/>
      <c r="G69" s="99"/>
      <c r="H69" s="99"/>
      <c r="I69" s="100"/>
      <c r="J69" s="102"/>
      <c r="K69" s="98"/>
      <c r="L69" s="98"/>
      <c r="M69" s="98"/>
    </row>
    <row r="70" spans="1:13" x14ac:dyDescent="0.2">
      <c r="A70" s="99"/>
      <c r="B70" s="99"/>
      <c r="C70" s="100"/>
      <c r="D70" s="101"/>
      <c r="E70" s="100"/>
      <c r="F70" s="99"/>
      <c r="G70" s="99"/>
      <c r="H70" s="99"/>
      <c r="I70" s="100"/>
      <c r="J70" s="102"/>
      <c r="K70" s="98"/>
      <c r="L70" s="98"/>
      <c r="M70" s="98"/>
    </row>
    <row r="71" spans="1:13" x14ac:dyDescent="0.2">
      <c r="A71" s="99"/>
      <c r="B71" s="99"/>
      <c r="C71" s="100"/>
      <c r="D71" s="101"/>
      <c r="E71" s="100"/>
      <c r="F71" s="99"/>
      <c r="G71" s="99"/>
      <c r="H71" s="99"/>
      <c r="I71" s="100"/>
      <c r="J71" s="102"/>
      <c r="K71" s="98"/>
      <c r="L71" s="98"/>
      <c r="M71" s="98"/>
    </row>
    <row r="72" spans="1:13" x14ac:dyDescent="0.2">
      <c r="A72" s="99"/>
      <c r="B72" s="99"/>
      <c r="C72" s="100"/>
      <c r="D72" s="101"/>
      <c r="E72" s="100"/>
      <c r="F72" s="99"/>
      <c r="G72" s="99"/>
      <c r="H72" s="99"/>
      <c r="I72" s="100"/>
      <c r="J72" s="102"/>
      <c r="K72" s="98"/>
      <c r="L72" s="98"/>
      <c r="M72" s="98"/>
    </row>
    <row r="73" spans="1:13" x14ac:dyDescent="0.2">
      <c r="A73" s="99"/>
      <c r="B73" s="99"/>
      <c r="C73" s="100"/>
      <c r="D73" s="101"/>
      <c r="E73" s="100"/>
      <c r="F73" s="99"/>
      <c r="G73" s="99"/>
      <c r="H73" s="99"/>
      <c r="I73" s="100"/>
      <c r="J73" s="102"/>
      <c r="K73" s="98"/>
      <c r="L73" s="98"/>
      <c r="M73" s="98"/>
    </row>
    <row r="74" spans="1:13" x14ac:dyDescent="0.2">
      <c r="A74" s="99"/>
      <c r="B74" s="99"/>
      <c r="C74" s="100"/>
      <c r="D74" s="101"/>
      <c r="E74" s="100"/>
      <c r="F74" s="99"/>
      <c r="G74" s="99"/>
      <c r="H74" s="99"/>
      <c r="I74" s="100"/>
      <c r="J74" s="102"/>
      <c r="K74" s="98"/>
      <c r="L74" s="98"/>
      <c r="M74" s="98"/>
    </row>
    <row r="75" spans="1:13" x14ac:dyDescent="0.2">
      <c r="A75" s="99"/>
      <c r="B75" s="99"/>
      <c r="C75" s="100"/>
      <c r="D75" s="101"/>
      <c r="E75" s="100"/>
      <c r="F75" s="99"/>
      <c r="G75" s="99"/>
      <c r="H75" s="99"/>
      <c r="I75" s="100"/>
      <c r="J75" s="102"/>
      <c r="K75" s="98"/>
      <c r="L75" s="98"/>
      <c r="M75" s="98"/>
    </row>
    <row r="76" spans="1:13" x14ac:dyDescent="0.2">
      <c r="A76" s="99"/>
      <c r="B76" s="99"/>
      <c r="C76" s="100"/>
      <c r="D76" s="101"/>
      <c r="E76" s="100"/>
      <c r="F76" s="99"/>
      <c r="G76" s="99"/>
      <c r="H76" s="99"/>
      <c r="I76" s="100"/>
      <c r="J76" s="102"/>
      <c r="K76" s="98"/>
      <c r="L76" s="98"/>
      <c r="M76" s="98"/>
    </row>
    <row r="77" spans="1:13" x14ac:dyDescent="0.2">
      <c r="A77" s="99"/>
      <c r="B77" s="99"/>
      <c r="C77" s="100"/>
      <c r="D77" s="101"/>
      <c r="E77" s="100"/>
      <c r="F77" s="99"/>
      <c r="G77" s="99"/>
      <c r="H77" s="99"/>
      <c r="I77" s="100"/>
      <c r="J77" s="102"/>
      <c r="K77" s="98"/>
      <c r="L77" s="98"/>
      <c r="M77" s="98"/>
    </row>
  </sheetData>
  <mergeCells count="25">
    <mergeCell ref="A12:I12"/>
    <mergeCell ref="A8:E8"/>
    <mergeCell ref="F10:H10"/>
    <mergeCell ref="A10:E10"/>
    <mergeCell ref="A9:E9"/>
    <mergeCell ref="A1:I1"/>
    <mergeCell ref="A2:I2"/>
    <mergeCell ref="F7:I7"/>
    <mergeCell ref="A7:E7"/>
    <mergeCell ref="A3:I3"/>
    <mergeCell ref="A4:I4"/>
    <mergeCell ref="A5:I5"/>
    <mergeCell ref="B6:E6"/>
    <mergeCell ref="A41:I42"/>
    <mergeCell ref="A49:I49"/>
    <mergeCell ref="A48:I48"/>
    <mergeCell ref="A50:I50"/>
    <mergeCell ref="A13:I13"/>
    <mergeCell ref="A43:I43"/>
    <mergeCell ref="A44:I44"/>
    <mergeCell ref="A45:I45"/>
    <mergeCell ref="A18:H18"/>
    <mergeCell ref="A39:H39"/>
    <mergeCell ref="A40:H40"/>
    <mergeCell ref="A32:H32"/>
  </mergeCells>
  <phoneticPr fontId="3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0" orientation="portrait" horizontalDpi="360" verticalDpi="360" r:id="rId1"/>
  <rowBreaks count="2" manualBreakCount="2">
    <brk id="19" max="8" man="1"/>
    <brk id="33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27"/>
  <sheetViews>
    <sheetView view="pageBreakPreview" zoomScale="85" zoomScaleNormal="85" zoomScaleSheetLayoutView="85" workbookViewId="0">
      <selection activeCell="A3" sqref="A3:E3"/>
    </sheetView>
  </sheetViews>
  <sheetFormatPr defaultRowHeight="14.25" x14ac:dyDescent="0.2"/>
  <cols>
    <col min="1" max="1" width="13.5703125" style="41" customWidth="1"/>
    <col min="2" max="2" width="42.5703125" style="41" customWidth="1"/>
    <col min="3" max="3" width="0.42578125" style="41" hidden="1" customWidth="1"/>
    <col min="4" max="4" width="18" style="41" customWidth="1"/>
    <col min="5" max="5" width="21" style="41" customWidth="1"/>
    <col min="6" max="6" width="12.7109375" style="41" bestFit="1" customWidth="1"/>
    <col min="7" max="7" width="15.140625" style="41" customWidth="1"/>
    <col min="8" max="8" width="14.42578125" style="41" customWidth="1"/>
    <col min="9" max="9" width="17.140625" style="41" bestFit="1" customWidth="1"/>
    <col min="10" max="10" width="26.140625" style="41" bestFit="1" customWidth="1"/>
    <col min="11" max="16384" width="9.140625" style="41"/>
  </cols>
  <sheetData>
    <row r="1" spans="1:66" ht="18.75" customHeight="1" x14ac:dyDescent="0.2">
      <c r="A1" s="312"/>
      <c r="B1" s="313"/>
      <c r="C1" s="313"/>
      <c r="D1" s="313"/>
      <c r="E1" s="313"/>
      <c r="F1" s="313"/>
      <c r="G1" s="313"/>
      <c r="H1" s="313"/>
      <c r="I1" s="313"/>
      <c r="J1" s="314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</row>
    <row r="2" spans="1:66" ht="26.25" customHeight="1" x14ac:dyDescent="0.2">
      <c r="A2" s="319" t="str">
        <f>'PLAN ORÇ'!A5:I5</f>
        <v>PREFEITURA: PREFEITURA MUNICIPAL DE BRASILIA DE MINAS /MG</v>
      </c>
      <c r="B2" s="320"/>
      <c r="C2" s="320"/>
      <c r="D2" s="320"/>
      <c r="E2" s="320"/>
      <c r="F2" s="305"/>
      <c r="G2" s="305"/>
      <c r="H2" s="305"/>
      <c r="I2" s="305"/>
      <c r="J2" s="306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</row>
    <row r="3" spans="1:66" ht="29.25" customHeight="1" x14ac:dyDescent="0.2">
      <c r="A3" s="321" t="s">
        <v>209</v>
      </c>
      <c r="B3" s="322"/>
      <c r="C3" s="322"/>
      <c r="D3" s="322"/>
      <c r="E3" s="322"/>
      <c r="F3" s="307">
        <f>'PLAN ORÇ'!I6</f>
        <v>45047</v>
      </c>
      <c r="G3" s="308"/>
      <c r="H3" s="308"/>
      <c r="I3" s="308"/>
      <c r="J3" s="309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</row>
    <row r="4" spans="1:66" ht="17.25" customHeight="1" x14ac:dyDescent="0.2">
      <c r="A4" s="318" t="str">
        <f>'PLAN ORÇ'!A7:E7</f>
        <v>LOCAL:  BRASILIA DE MINAS/MG</v>
      </c>
      <c r="B4" s="308"/>
      <c r="C4" s="308"/>
      <c r="D4" s="308"/>
      <c r="E4" s="315" t="s">
        <v>60</v>
      </c>
      <c r="F4" s="316"/>
      <c r="G4" s="316"/>
      <c r="H4" s="316"/>
      <c r="I4" s="316"/>
      <c r="J4" s="317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</row>
    <row r="5" spans="1:66" ht="33" customHeight="1" x14ac:dyDescent="0.2">
      <c r="A5" s="325" t="str">
        <f>'PLAN ORÇ'!A8:E8</f>
        <v>REGIÃO/MÊS DE REFERÊNCIA: SINAPI/DESONERADO 2021 SETOP 2022/2023</v>
      </c>
      <c r="B5" s="326"/>
      <c r="C5" s="326"/>
      <c r="D5" s="327"/>
      <c r="E5" s="328" t="s">
        <v>32</v>
      </c>
      <c r="F5" s="308" t="s">
        <v>33</v>
      </c>
      <c r="G5" s="40" t="s">
        <v>69</v>
      </c>
      <c r="H5" s="42" t="s">
        <v>34</v>
      </c>
      <c r="I5" s="36"/>
      <c r="J5" s="119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</row>
    <row r="6" spans="1:66" ht="12.75" customHeight="1" x14ac:dyDescent="0.2">
      <c r="A6" s="323" t="str">
        <f>'PLAN ORÇ'!A10:E10</f>
        <v>PRAZO PRAZO DE EXECUÇÃO: 60 DIAS</v>
      </c>
      <c r="B6" s="324"/>
      <c r="C6" s="324"/>
      <c r="D6" s="324"/>
      <c r="E6" s="328"/>
      <c r="F6" s="308"/>
      <c r="G6" s="40" t="s">
        <v>61</v>
      </c>
      <c r="H6" s="43"/>
      <c r="I6" s="36"/>
      <c r="J6" s="119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</row>
    <row r="7" spans="1:66" ht="12.75" customHeight="1" x14ac:dyDescent="0.2">
      <c r="A7" s="118"/>
      <c r="B7" s="84"/>
      <c r="C7" s="84"/>
      <c r="D7" s="84"/>
      <c r="E7" s="83"/>
      <c r="F7" s="90"/>
      <c r="G7" s="83"/>
      <c r="H7" s="91"/>
      <c r="I7" s="92"/>
      <c r="J7" s="120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</row>
    <row r="8" spans="1:66" x14ac:dyDescent="0.2">
      <c r="A8" s="333"/>
      <c r="B8" s="299"/>
      <c r="C8" s="299"/>
      <c r="D8" s="299"/>
      <c r="E8" s="299"/>
      <c r="F8" s="299"/>
      <c r="G8" s="299"/>
      <c r="H8" s="299"/>
      <c r="I8" s="299"/>
      <c r="J8" s="334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</row>
    <row r="9" spans="1:66" s="29" customFormat="1" ht="26.25" customHeight="1" x14ac:dyDescent="0.2">
      <c r="A9" s="335" t="s">
        <v>147</v>
      </c>
      <c r="B9" s="296"/>
      <c r="C9" s="296"/>
      <c r="D9" s="296"/>
      <c r="E9" s="296"/>
      <c r="F9" s="296"/>
      <c r="G9" s="296"/>
      <c r="H9" s="296"/>
      <c r="I9" s="296"/>
      <c r="J9" s="297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</row>
    <row r="10" spans="1:66" x14ac:dyDescent="0.2">
      <c r="A10" s="333"/>
      <c r="B10" s="299"/>
      <c r="C10" s="299"/>
      <c r="D10" s="299"/>
      <c r="E10" s="299"/>
      <c r="F10" s="299"/>
      <c r="G10" s="299"/>
      <c r="H10" s="299"/>
      <c r="I10" s="299"/>
      <c r="J10" s="334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</row>
    <row r="11" spans="1:66" s="29" customFormat="1" ht="26.25" customHeight="1" x14ac:dyDescent="0.2">
      <c r="A11" s="121" t="s">
        <v>44</v>
      </c>
      <c r="B11" s="89" t="str">
        <f>'PLAN ORÇ'!A15</f>
        <v>1.0</v>
      </c>
      <c r="C11" s="295" t="str">
        <f>'PLAN ORÇ'!D15</f>
        <v>SERVIÇOS PRELIMINARES</v>
      </c>
      <c r="D11" s="296"/>
      <c r="E11" s="296"/>
      <c r="F11" s="296"/>
      <c r="G11" s="296"/>
      <c r="H11" s="296"/>
      <c r="I11" s="296"/>
      <c r="J11" s="297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</row>
    <row r="12" spans="1:66" customFormat="1" ht="19.5" customHeight="1" x14ac:dyDescent="0.2">
      <c r="A12" s="109"/>
      <c r="J12" s="110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</row>
    <row r="13" spans="1:66" ht="14.25" customHeight="1" x14ac:dyDescent="0.25">
      <c r="A13" s="122" t="s">
        <v>45</v>
      </c>
      <c r="B13" s="45" t="str">
        <f>'PLAN ORÇ'!A16</f>
        <v>1.1</v>
      </c>
      <c r="C13" s="44"/>
      <c r="D13" s="270" t="str">
        <f>'PLAN ORÇ'!D16</f>
        <v>PLACA DE OBRA (PARA CONSTRUCAO CIVIL) EM CHAPA GALVANIZADA
*N. 22*, ADESIVADA, DE *2,4 X 1,2* M (SEM POSTES PARA FIXACAO)</v>
      </c>
      <c r="E13" s="270"/>
      <c r="F13" s="270"/>
      <c r="G13" s="270"/>
      <c r="H13" s="270"/>
      <c r="I13" s="270"/>
      <c r="J13" s="271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</row>
    <row r="14" spans="1:66" ht="45.75" customHeight="1" x14ac:dyDescent="0.2">
      <c r="A14" s="123" t="s">
        <v>46</v>
      </c>
      <c r="B14" s="79">
        <f>'PLAN ORÇ'!C16</f>
        <v>4813</v>
      </c>
      <c r="C14" s="47"/>
      <c r="D14" s="270"/>
      <c r="E14" s="270"/>
      <c r="F14" s="270"/>
      <c r="G14" s="270"/>
      <c r="H14" s="270"/>
      <c r="I14" s="270"/>
      <c r="J14" s="271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</row>
    <row r="15" spans="1:66" ht="24" customHeight="1" x14ac:dyDescent="0.25">
      <c r="A15" s="254"/>
      <c r="B15" s="255"/>
      <c r="C15" s="35"/>
      <c r="D15" s="236" t="s">
        <v>47</v>
      </c>
      <c r="E15" s="236" t="s">
        <v>48</v>
      </c>
      <c r="F15" s="236" t="s">
        <v>49</v>
      </c>
      <c r="G15" s="269" t="s">
        <v>50</v>
      </c>
      <c r="H15" s="269"/>
      <c r="I15" s="269" t="s">
        <v>51</v>
      </c>
      <c r="J15" s="274" t="s">
        <v>111</v>
      </c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</row>
    <row r="16" spans="1:66" ht="2.25" hidden="1" customHeight="1" x14ac:dyDescent="0.25">
      <c r="A16" s="254"/>
      <c r="B16" s="255"/>
      <c r="C16" s="35"/>
      <c r="D16" s="236"/>
      <c r="E16" s="236"/>
      <c r="F16" s="236"/>
      <c r="G16" s="269"/>
      <c r="H16" s="269"/>
      <c r="I16" s="269"/>
      <c r="J16" s="274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</row>
    <row r="17" spans="1:66" ht="15.75" customHeight="1" x14ac:dyDescent="0.2">
      <c r="A17" s="310" t="s">
        <v>115</v>
      </c>
      <c r="B17" s="311"/>
      <c r="C17" s="48"/>
      <c r="D17" s="27">
        <v>2.4</v>
      </c>
      <c r="E17" s="27">
        <v>1.2</v>
      </c>
      <c r="F17" s="27">
        <v>1</v>
      </c>
      <c r="G17" s="27">
        <f>D17*E17</f>
        <v>2.88</v>
      </c>
      <c r="H17" s="27"/>
      <c r="I17" s="27">
        <f>D17*E17</f>
        <v>2.88</v>
      </c>
      <c r="J17" s="124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</row>
    <row r="18" spans="1:66" ht="13.5" customHeight="1" x14ac:dyDescent="0.25">
      <c r="A18" s="254" t="s">
        <v>23</v>
      </c>
      <c r="B18" s="255"/>
      <c r="C18" s="35"/>
      <c r="D18" s="301"/>
      <c r="E18" s="302"/>
      <c r="F18" s="302"/>
      <c r="G18" s="302"/>
      <c r="H18" s="303"/>
      <c r="I18" s="49">
        <f>ROUND(SUM(I17:I17),2)</f>
        <v>2.88</v>
      </c>
      <c r="J18" s="125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</row>
    <row r="19" spans="1:66" ht="13.5" customHeight="1" x14ac:dyDescent="0.25">
      <c r="A19" s="122" t="s">
        <v>45</v>
      </c>
      <c r="B19" s="45" t="s">
        <v>120</v>
      </c>
      <c r="C19" s="44"/>
      <c r="D19" s="270" t="str">
        <f>'PLAN ORÇ'!D17</f>
        <v>PLACA DE INAUGURAÇÃO EM ALUMÍNIO FUNDIDO, 60 X 40 CM</v>
      </c>
      <c r="E19" s="270"/>
      <c r="F19" s="270"/>
      <c r="G19" s="270"/>
      <c r="H19" s="270"/>
      <c r="I19" s="270"/>
      <c r="J19" s="271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</row>
    <row r="20" spans="1:66" ht="13.5" customHeight="1" x14ac:dyDescent="0.2">
      <c r="A20" s="123" t="s">
        <v>46</v>
      </c>
      <c r="B20" s="79">
        <f>'PLAN ORÇ'!C22</f>
        <v>91930</v>
      </c>
      <c r="C20" s="47"/>
      <c r="D20" s="270"/>
      <c r="E20" s="270"/>
      <c r="F20" s="270"/>
      <c r="G20" s="270"/>
      <c r="H20" s="270"/>
      <c r="I20" s="270"/>
      <c r="J20" s="271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</row>
    <row r="21" spans="1:66" ht="13.5" customHeight="1" x14ac:dyDescent="0.25">
      <c r="A21" s="254"/>
      <c r="B21" s="255"/>
      <c r="C21" s="35"/>
      <c r="D21" s="236" t="s">
        <v>47</v>
      </c>
      <c r="E21" s="236" t="s">
        <v>48</v>
      </c>
      <c r="F21" s="236" t="s">
        <v>49</v>
      </c>
      <c r="G21" s="269" t="s">
        <v>50</v>
      </c>
      <c r="H21" s="269"/>
      <c r="I21" s="269" t="s">
        <v>51</v>
      </c>
      <c r="J21" s="274" t="s">
        <v>111</v>
      </c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</row>
    <row r="22" spans="1:66" ht="13.5" customHeight="1" x14ac:dyDescent="0.25">
      <c r="A22" s="254"/>
      <c r="B22" s="255"/>
      <c r="C22" s="35"/>
      <c r="D22" s="236"/>
      <c r="E22" s="236"/>
      <c r="F22" s="236"/>
      <c r="G22" s="269"/>
      <c r="H22" s="269"/>
      <c r="I22" s="269"/>
      <c r="J22" s="274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</row>
    <row r="23" spans="1:66" ht="13.5" customHeight="1" x14ac:dyDescent="0.2">
      <c r="A23" s="310" t="s">
        <v>115</v>
      </c>
      <c r="B23" s="311"/>
      <c r="C23" s="48"/>
      <c r="D23" s="27">
        <v>0.6</v>
      </c>
      <c r="E23" s="27">
        <v>0.4</v>
      </c>
      <c r="F23" s="27">
        <v>1</v>
      </c>
      <c r="G23" s="27">
        <f>D23*E23</f>
        <v>0.24</v>
      </c>
      <c r="H23" s="27"/>
      <c r="I23" s="27">
        <f>D23*E23</f>
        <v>0.24</v>
      </c>
      <c r="J23" s="124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</row>
    <row r="24" spans="1:66" ht="13.5" customHeight="1" x14ac:dyDescent="0.25">
      <c r="A24" s="254" t="s">
        <v>23</v>
      </c>
      <c r="B24" s="255"/>
      <c r="C24" s="35"/>
      <c r="D24" s="301"/>
      <c r="E24" s="302"/>
      <c r="F24" s="302"/>
      <c r="G24" s="302"/>
      <c r="H24" s="303"/>
      <c r="I24" s="49">
        <f>ROUND(SUM(I23:I23),2)</f>
        <v>0.24</v>
      </c>
      <c r="J24" s="125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</row>
    <row r="25" spans="1:66" ht="13.5" customHeight="1" x14ac:dyDescent="0.2">
      <c r="A25" s="290"/>
      <c r="B25" s="291"/>
      <c r="C25" s="291"/>
      <c r="D25" s="291"/>
      <c r="E25" s="291"/>
      <c r="F25" s="291"/>
      <c r="G25" s="291"/>
      <c r="H25" s="291"/>
      <c r="I25" s="291"/>
      <c r="J25" s="292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</row>
    <row r="26" spans="1:66" s="29" customFormat="1" ht="23.25" customHeight="1" x14ac:dyDescent="0.2">
      <c r="A26" s="121" t="s">
        <v>44</v>
      </c>
      <c r="B26" s="89" t="str">
        <f>'PLAN ORÇ'!A20</f>
        <v>2.0</v>
      </c>
      <c r="C26" s="295" t="str">
        <f>'PLAN ORÇ'!D20</f>
        <v>INSTALAÇÕES ELETRICAS</v>
      </c>
      <c r="D26" s="296"/>
      <c r="E26" s="296"/>
      <c r="F26" s="296"/>
      <c r="G26" s="296"/>
      <c r="H26" s="296"/>
      <c r="I26" s="296"/>
      <c r="J26" s="297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</row>
    <row r="27" spans="1:66" s="93" customFormat="1" ht="23.25" customHeight="1" x14ac:dyDescent="0.2">
      <c r="A27" s="106"/>
      <c r="J27" s="107"/>
    </row>
    <row r="28" spans="1:66" ht="23.25" customHeight="1" x14ac:dyDescent="0.25">
      <c r="A28" s="122" t="s">
        <v>45</v>
      </c>
      <c r="B28" s="45" t="str">
        <f>'PLAN ORÇ'!A21</f>
        <v>2.1</v>
      </c>
      <c r="C28" s="44"/>
      <c r="D28" s="278" t="str">
        <f>'PLAN ORÇ'!D21</f>
        <v>CABO DE COBRE FLEXÍVEL ISOLADO, 4 MM², ANTI-CHAMA 450/750 V, PARA CIRCUITOS TERMINAIS - FORNECIMENTO E INSTALAÇÃO.
AF_12/2015</v>
      </c>
      <c r="E28" s="279"/>
      <c r="F28" s="279"/>
      <c r="G28" s="279"/>
      <c r="H28" s="279"/>
      <c r="I28" s="279"/>
      <c r="J28" s="280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</row>
    <row r="29" spans="1:66" ht="23.25" customHeight="1" x14ac:dyDescent="0.25">
      <c r="A29" s="122" t="s">
        <v>46</v>
      </c>
      <c r="B29" s="46">
        <f>'PLAN ORÇ'!C21</f>
        <v>91928</v>
      </c>
      <c r="C29" s="47"/>
      <c r="D29" s="281"/>
      <c r="E29" s="282"/>
      <c r="F29" s="282"/>
      <c r="G29" s="282"/>
      <c r="H29" s="282"/>
      <c r="I29" s="282"/>
      <c r="J29" s="28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</row>
    <row r="30" spans="1:66" ht="23.25" customHeight="1" x14ac:dyDescent="0.2">
      <c r="A30" s="284"/>
      <c r="B30" s="285"/>
      <c r="C30" s="288"/>
      <c r="D30" s="267" t="s">
        <v>112</v>
      </c>
      <c r="E30" s="267"/>
      <c r="F30" s="259"/>
      <c r="G30" s="265"/>
      <c r="H30" s="263" t="s">
        <v>113</v>
      </c>
      <c r="I30" s="263" t="s">
        <v>158</v>
      </c>
      <c r="J30" s="331" t="s">
        <v>111</v>
      </c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</row>
    <row r="31" spans="1:66" ht="23.25" customHeight="1" x14ac:dyDescent="0.2">
      <c r="A31" s="286"/>
      <c r="B31" s="287"/>
      <c r="C31" s="289"/>
      <c r="D31" s="268"/>
      <c r="E31" s="268"/>
      <c r="F31" s="261"/>
      <c r="G31" s="266"/>
      <c r="H31" s="264"/>
      <c r="I31" s="264"/>
      <c r="J31" s="332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</row>
    <row r="32" spans="1:66" ht="23.25" customHeight="1" x14ac:dyDescent="0.2">
      <c r="A32" s="276"/>
      <c r="B32" s="277"/>
      <c r="C32" s="48"/>
      <c r="D32" s="82">
        <v>139.69999999999999</v>
      </c>
      <c r="E32" s="27"/>
      <c r="F32" s="256"/>
      <c r="G32" s="258"/>
      <c r="H32" s="82">
        <v>1</v>
      </c>
      <c r="I32" s="27">
        <f>D32</f>
        <v>139.69999999999999</v>
      </c>
      <c r="J32" s="124" t="s">
        <v>159</v>
      </c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</row>
    <row r="33" spans="1:66" ht="18" customHeight="1" x14ac:dyDescent="0.25">
      <c r="A33" s="329" t="s">
        <v>23</v>
      </c>
      <c r="B33" s="330"/>
      <c r="C33" s="35"/>
      <c r="D33" s="256"/>
      <c r="E33" s="257"/>
      <c r="F33" s="257"/>
      <c r="G33" s="257"/>
      <c r="H33" s="258"/>
      <c r="I33" s="81">
        <f>SUM(I32:I32)</f>
        <v>139.69999999999999</v>
      </c>
      <c r="J33" s="125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</row>
    <row r="34" spans="1:66" s="64" customFormat="1" ht="17.25" customHeight="1" x14ac:dyDescent="0.2">
      <c r="A34" s="127"/>
      <c r="J34" s="128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</row>
    <row r="35" spans="1:66" ht="15" x14ac:dyDescent="0.25">
      <c r="A35" s="122" t="s">
        <v>45</v>
      </c>
      <c r="B35" s="45" t="str">
        <f>'PLAN ORÇ'!A22</f>
        <v>2.2</v>
      </c>
      <c r="C35" s="44"/>
      <c r="D35" s="270" t="str">
        <f>'PLAN ORÇ'!D22</f>
        <v>CABO DE COBRE FLEXÍVEL ISOLADO, 6 MM², ANTI-CHAMA 450/750 V,
PARA CIRCUITOS TERMINAIS - FORNECIMENTO E INSTALAÇÃO. AF_12/2015</v>
      </c>
      <c r="E35" s="270"/>
      <c r="F35" s="270"/>
      <c r="G35" s="270"/>
      <c r="H35" s="270"/>
      <c r="I35" s="270"/>
      <c r="J35" s="271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</row>
    <row r="36" spans="1:66" ht="15" customHeight="1" x14ac:dyDescent="0.25">
      <c r="A36" s="122" t="s">
        <v>46</v>
      </c>
      <c r="B36" s="46">
        <f>'PLAN ORÇ'!C22</f>
        <v>91930</v>
      </c>
      <c r="C36" s="47"/>
      <c r="D36" s="270"/>
      <c r="E36" s="270"/>
      <c r="F36" s="270"/>
      <c r="G36" s="270"/>
      <c r="H36" s="270"/>
      <c r="I36" s="270"/>
      <c r="J36" s="271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</row>
    <row r="37" spans="1:66" ht="11.25" customHeight="1" x14ac:dyDescent="0.2">
      <c r="A37" s="254"/>
      <c r="B37" s="255"/>
      <c r="C37" s="288"/>
      <c r="D37" s="259" t="s">
        <v>112</v>
      </c>
      <c r="E37" s="265"/>
      <c r="F37" s="259"/>
      <c r="G37" s="265"/>
      <c r="H37" s="263" t="s">
        <v>113</v>
      </c>
      <c r="I37" s="263" t="s">
        <v>158</v>
      </c>
      <c r="J37" s="274" t="s">
        <v>111</v>
      </c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</row>
    <row r="38" spans="1:66" ht="14.25" customHeight="1" x14ac:dyDescent="0.2">
      <c r="A38" s="254"/>
      <c r="B38" s="255"/>
      <c r="C38" s="289"/>
      <c r="D38" s="261"/>
      <c r="E38" s="266"/>
      <c r="F38" s="261"/>
      <c r="G38" s="266"/>
      <c r="H38" s="264"/>
      <c r="I38" s="264"/>
      <c r="J38" s="274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</row>
    <row r="39" spans="1:66" ht="15.75" customHeight="1" x14ac:dyDescent="0.2">
      <c r="A39" s="276"/>
      <c r="B39" s="277"/>
      <c r="C39" s="48"/>
      <c r="D39" s="256">
        <v>224.4</v>
      </c>
      <c r="E39" s="258"/>
      <c r="F39" s="256"/>
      <c r="G39" s="258"/>
      <c r="H39" s="82">
        <v>1</v>
      </c>
      <c r="I39" s="27">
        <f>ROUND(D39*H39,2)</f>
        <v>224.4</v>
      </c>
      <c r="J39" s="124" t="s">
        <v>159</v>
      </c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</row>
    <row r="40" spans="1:66" ht="18" customHeight="1" x14ac:dyDescent="0.25">
      <c r="A40" s="254" t="s">
        <v>23</v>
      </c>
      <c r="B40" s="255"/>
      <c r="C40" s="35"/>
      <c r="D40" s="256"/>
      <c r="E40" s="257"/>
      <c r="F40" s="257"/>
      <c r="G40" s="257"/>
      <c r="H40" s="258"/>
      <c r="I40" s="81">
        <f>SUM(I39:I39)</f>
        <v>224.4</v>
      </c>
      <c r="J40" s="125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</row>
    <row r="41" spans="1:66" ht="15" x14ac:dyDescent="0.25">
      <c r="A41" s="122" t="s">
        <v>45</v>
      </c>
      <c r="B41" s="45" t="str">
        <f>'PLAN ORÇ'!A23</f>
        <v>2.3</v>
      </c>
      <c r="C41" s="44"/>
      <c r="D41" s="270" t="str">
        <f>'PLAN ORÇ'!D23</f>
        <v>CABO DE COBRE FLEXÍVEL ISOLADO, 10 MM², ANTI-CHAMA 450/750 V,
PARA DISTRIBUIÇÃO - FORNECIMENTO E INSTALAÇÃO. AF_12/2015</v>
      </c>
      <c r="E41" s="270"/>
      <c r="F41" s="270"/>
      <c r="G41" s="270"/>
      <c r="H41" s="270"/>
      <c r="I41" s="270"/>
      <c r="J41" s="271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</row>
    <row r="42" spans="1:66" ht="15" customHeight="1" x14ac:dyDescent="0.25">
      <c r="A42" s="122" t="s">
        <v>46</v>
      </c>
      <c r="B42" s="46">
        <f>'PLAN ORÇ'!C23</f>
        <v>91979</v>
      </c>
      <c r="C42" s="47"/>
      <c r="D42" s="270"/>
      <c r="E42" s="270"/>
      <c r="F42" s="270"/>
      <c r="G42" s="270"/>
      <c r="H42" s="270"/>
      <c r="I42" s="270"/>
      <c r="J42" s="271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</row>
    <row r="43" spans="1:66" ht="11.25" customHeight="1" x14ac:dyDescent="0.2">
      <c r="A43" s="254"/>
      <c r="B43" s="255"/>
      <c r="C43" s="288"/>
      <c r="D43" s="259" t="s">
        <v>112</v>
      </c>
      <c r="E43" s="236"/>
      <c r="F43" s="259"/>
      <c r="G43" s="265"/>
      <c r="H43" s="263" t="s">
        <v>113</v>
      </c>
      <c r="I43" s="263" t="s">
        <v>158</v>
      </c>
      <c r="J43" s="274" t="s">
        <v>111</v>
      </c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</row>
    <row r="44" spans="1:66" ht="14.25" customHeight="1" x14ac:dyDescent="0.2">
      <c r="A44" s="254"/>
      <c r="B44" s="255"/>
      <c r="C44" s="289"/>
      <c r="D44" s="261"/>
      <c r="E44" s="236"/>
      <c r="F44" s="261"/>
      <c r="G44" s="266"/>
      <c r="H44" s="264"/>
      <c r="I44" s="264"/>
      <c r="J44" s="274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</row>
    <row r="45" spans="1:66" ht="15.75" customHeight="1" x14ac:dyDescent="0.2">
      <c r="A45" s="276"/>
      <c r="B45" s="277"/>
      <c r="C45" s="48"/>
      <c r="D45" s="82">
        <v>3</v>
      </c>
      <c r="E45" s="27"/>
      <c r="F45" s="256"/>
      <c r="G45" s="258"/>
      <c r="H45" s="82">
        <v>1</v>
      </c>
      <c r="I45" s="27">
        <f>SUM(D45*H45)</f>
        <v>3</v>
      </c>
      <c r="J45" s="124" t="s">
        <v>159</v>
      </c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</row>
    <row r="46" spans="1:66" ht="18" customHeight="1" x14ac:dyDescent="0.25">
      <c r="A46" s="254" t="s">
        <v>23</v>
      </c>
      <c r="B46" s="255"/>
      <c r="C46" s="35"/>
      <c r="D46" s="256"/>
      <c r="E46" s="257"/>
      <c r="F46" s="257"/>
      <c r="G46" s="257"/>
      <c r="H46" s="258"/>
      <c r="I46" s="81">
        <f>SUM(I45:I45)</f>
        <v>3</v>
      </c>
      <c r="J46" s="125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</row>
    <row r="47" spans="1:66" ht="15" x14ac:dyDescent="0.25">
      <c r="A47" s="122" t="s">
        <v>45</v>
      </c>
      <c r="B47" s="45" t="str">
        <f>'PLAN ORÇ'!A24</f>
        <v>2.4</v>
      </c>
      <c r="C47" s="44"/>
      <c r="D47" s="270" t="str">
        <f>'PLAN ORÇ'!D24</f>
        <v>DISJUNTOR BIPOLAR TIPO DIN, CORRENTE NOMINAL DE 20A -
FORNECIMENTO E INSTALAÇÃO. AF_10/2020</v>
      </c>
      <c r="E47" s="270"/>
      <c r="F47" s="270"/>
      <c r="G47" s="270"/>
      <c r="H47" s="270"/>
      <c r="I47" s="270"/>
      <c r="J47" s="271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</row>
    <row r="48" spans="1:66" ht="15" customHeight="1" x14ac:dyDescent="0.25">
      <c r="A48" s="122" t="s">
        <v>46</v>
      </c>
      <c r="B48" s="46">
        <f>'PLAN ORÇ'!C24</f>
        <v>93662</v>
      </c>
      <c r="C48" s="47"/>
      <c r="D48" s="270"/>
      <c r="E48" s="270"/>
      <c r="F48" s="270"/>
      <c r="G48" s="270"/>
      <c r="H48" s="270"/>
      <c r="I48" s="270"/>
      <c r="J48" s="271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</row>
    <row r="49" spans="1:66" ht="11.25" customHeight="1" x14ac:dyDescent="0.2">
      <c r="A49" s="254"/>
      <c r="B49" s="255"/>
      <c r="C49" s="288"/>
      <c r="D49" s="259" t="s">
        <v>161</v>
      </c>
      <c r="E49" s="236"/>
      <c r="F49" s="259"/>
      <c r="G49" s="265"/>
      <c r="H49" s="272"/>
      <c r="I49" s="272"/>
      <c r="J49" s="274" t="s">
        <v>111</v>
      </c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</row>
    <row r="50" spans="1:66" ht="14.25" customHeight="1" x14ac:dyDescent="0.2">
      <c r="A50" s="254"/>
      <c r="B50" s="255"/>
      <c r="C50" s="289"/>
      <c r="D50" s="261"/>
      <c r="E50" s="236"/>
      <c r="F50" s="261"/>
      <c r="G50" s="266"/>
      <c r="H50" s="273"/>
      <c r="I50" s="273"/>
      <c r="J50" s="274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</row>
    <row r="51" spans="1:66" ht="15.75" customHeight="1" x14ac:dyDescent="0.2">
      <c r="A51" s="276"/>
      <c r="B51" s="277"/>
      <c r="C51" s="48"/>
      <c r="D51" s="82">
        <v>2</v>
      </c>
      <c r="E51" s="27"/>
      <c r="F51" s="256"/>
      <c r="G51" s="258"/>
      <c r="H51" s="82"/>
      <c r="I51" s="27">
        <f>D51-E51</f>
        <v>2</v>
      </c>
      <c r="J51" s="124" t="s">
        <v>159</v>
      </c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</row>
    <row r="52" spans="1:66" ht="18" customHeight="1" x14ac:dyDescent="0.25">
      <c r="A52" s="254" t="s">
        <v>23</v>
      </c>
      <c r="B52" s="255"/>
      <c r="C52" s="35"/>
      <c r="D52" s="256"/>
      <c r="E52" s="257"/>
      <c r="F52" s="257"/>
      <c r="G52" s="257"/>
      <c r="H52" s="258"/>
      <c r="I52" s="81">
        <f>SUM(I51)</f>
        <v>2</v>
      </c>
      <c r="J52" s="125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</row>
    <row r="53" spans="1:66" ht="15" x14ac:dyDescent="0.25">
      <c r="A53" s="122" t="s">
        <v>45</v>
      </c>
      <c r="B53" s="45" t="str">
        <f>'PLAN ORÇ'!A25</f>
        <v>2.5</v>
      </c>
      <c r="C53" s="44"/>
      <c r="D53" s="270" t="str">
        <f>'PLAN ORÇ'!D25</f>
        <v>QUADRO DE DISTRIBUIÇÃO DE ENERGIA EM CHAPA DE AÇO GALVANIZADO, DE EMBUTIR, COM BARRAMENTO TRIFÁSICO, PARA 12
DISJUNTORES DIN 100A - FORNECIMENTO E INSTALAÇÃO. AF_10/2020</v>
      </c>
      <c r="E53" s="270"/>
      <c r="F53" s="270"/>
      <c r="G53" s="270"/>
      <c r="H53" s="270"/>
      <c r="I53" s="270"/>
      <c r="J53" s="271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</row>
    <row r="54" spans="1:66" ht="33" customHeight="1" x14ac:dyDescent="0.25">
      <c r="A54" s="122" t="s">
        <v>46</v>
      </c>
      <c r="B54" s="79">
        <f>'PLAN ORÇ'!C25</f>
        <v>101875</v>
      </c>
      <c r="C54" s="47"/>
      <c r="D54" s="270"/>
      <c r="E54" s="270"/>
      <c r="F54" s="270"/>
      <c r="G54" s="270"/>
      <c r="H54" s="270"/>
      <c r="I54" s="270"/>
      <c r="J54" s="271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</row>
    <row r="55" spans="1:66" ht="11.25" customHeight="1" x14ac:dyDescent="0.2">
      <c r="A55" s="254"/>
      <c r="B55" s="255"/>
      <c r="C55" s="288"/>
      <c r="D55" s="259" t="s">
        <v>162</v>
      </c>
      <c r="E55" s="265"/>
      <c r="F55" s="259"/>
      <c r="G55" s="260"/>
      <c r="H55" s="260"/>
      <c r="I55" s="269"/>
      <c r="J55" s="274" t="s">
        <v>111</v>
      </c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</row>
    <row r="56" spans="1:66" ht="14.25" customHeight="1" x14ac:dyDescent="0.2">
      <c r="A56" s="254"/>
      <c r="B56" s="255"/>
      <c r="C56" s="289"/>
      <c r="D56" s="261"/>
      <c r="E56" s="266"/>
      <c r="F56" s="261"/>
      <c r="G56" s="262"/>
      <c r="H56" s="262"/>
      <c r="I56" s="269"/>
      <c r="J56" s="274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</row>
    <row r="57" spans="1:66" ht="15.75" customHeight="1" x14ac:dyDescent="0.2">
      <c r="A57" s="276"/>
      <c r="B57" s="277"/>
      <c r="C57" s="48"/>
      <c r="D57" s="256">
        <v>1</v>
      </c>
      <c r="E57" s="258"/>
      <c r="F57" s="256"/>
      <c r="G57" s="257"/>
      <c r="H57" s="258"/>
      <c r="I57" s="27">
        <v>1</v>
      </c>
      <c r="J57" s="124" t="s">
        <v>159</v>
      </c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</row>
    <row r="58" spans="1:66" ht="18" customHeight="1" x14ac:dyDescent="0.25">
      <c r="A58" s="254" t="s">
        <v>23</v>
      </c>
      <c r="B58" s="255"/>
      <c r="C58" s="35"/>
      <c r="D58" s="256"/>
      <c r="E58" s="257"/>
      <c r="F58" s="257"/>
      <c r="G58" s="257"/>
      <c r="H58" s="258"/>
      <c r="I58" s="81">
        <f>SUM(I57:I57)</f>
        <v>1</v>
      </c>
      <c r="J58" s="125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</row>
    <row r="59" spans="1:66" ht="15" x14ac:dyDescent="0.25">
      <c r="A59" s="122" t="s">
        <v>45</v>
      </c>
      <c r="B59" s="45" t="str">
        <f>'PLAN ORÇ'!A26</f>
        <v>2.6</v>
      </c>
      <c r="C59" s="44"/>
      <c r="D59" s="270" t="str">
        <f>'PLAN ORÇ'!D26</f>
        <v>ENTRADA DE ENERGIA ELÉTRICA, AÉREA, BIFÁSICA, COM CAIXA DE
EMBUTIR, CABO DE 10 MM2 E DISJUNTOR DIN 50A (NÃO INCLUSO O POSTE DE CONCRETO). AF_07/2020_P</v>
      </c>
      <c r="E59" s="270"/>
      <c r="F59" s="270"/>
      <c r="G59" s="270"/>
      <c r="H59" s="270"/>
      <c r="I59" s="270"/>
      <c r="J59" s="271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</row>
    <row r="60" spans="1:66" ht="15" customHeight="1" x14ac:dyDescent="0.25">
      <c r="A60" s="122" t="s">
        <v>46</v>
      </c>
      <c r="B60" s="46">
        <f>'PLAN ORÇ'!C26</f>
        <v>101501</v>
      </c>
      <c r="C60" s="47"/>
      <c r="D60" s="270"/>
      <c r="E60" s="270"/>
      <c r="F60" s="270"/>
      <c r="G60" s="270"/>
      <c r="H60" s="270"/>
      <c r="I60" s="270"/>
      <c r="J60" s="271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</row>
    <row r="61" spans="1:66" ht="11.25" customHeight="1" x14ac:dyDescent="0.2">
      <c r="A61" s="254"/>
      <c r="B61" s="255"/>
      <c r="C61" s="288"/>
      <c r="D61" s="259" t="s">
        <v>126</v>
      </c>
      <c r="E61" s="265"/>
      <c r="F61" s="259" t="s">
        <v>113</v>
      </c>
      <c r="G61" s="260"/>
      <c r="H61" s="260"/>
      <c r="I61" s="269" t="s">
        <v>129</v>
      </c>
      <c r="J61" s="274" t="s">
        <v>111</v>
      </c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</row>
    <row r="62" spans="1:66" ht="14.25" customHeight="1" x14ac:dyDescent="0.2">
      <c r="A62" s="254"/>
      <c r="B62" s="255"/>
      <c r="C62" s="289"/>
      <c r="D62" s="261"/>
      <c r="E62" s="266"/>
      <c r="F62" s="261"/>
      <c r="G62" s="262"/>
      <c r="H62" s="262"/>
      <c r="I62" s="269"/>
      <c r="J62" s="274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</row>
    <row r="63" spans="1:66" ht="15.75" customHeight="1" x14ac:dyDescent="0.2">
      <c r="A63" s="276"/>
      <c r="B63" s="277"/>
      <c r="C63" s="48"/>
      <c r="D63" s="256"/>
      <c r="E63" s="258"/>
      <c r="F63" s="256">
        <v>1</v>
      </c>
      <c r="G63" s="257"/>
      <c r="H63" s="258"/>
      <c r="I63" s="27">
        <f>ROUND(D63*F63,2)</f>
        <v>0</v>
      </c>
      <c r="J63" s="124" t="s">
        <v>159</v>
      </c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</row>
    <row r="64" spans="1:66" ht="18" customHeight="1" x14ac:dyDescent="0.25">
      <c r="A64" s="254" t="s">
        <v>23</v>
      </c>
      <c r="B64" s="255"/>
      <c r="C64" s="35"/>
      <c r="D64" s="256"/>
      <c r="E64" s="257"/>
      <c r="F64" s="257"/>
      <c r="G64" s="257"/>
      <c r="H64" s="258"/>
      <c r="I64" s="81">
        <f>SUM(I63:I63)</f>
        <v>0</v>
      </c>
      <c r="J64" s="125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</row>
    <row r="65" spans="1:66" ht="15" x14ac:dyDescent="0.25">
      <c r="A65" s="122" t="s">
        <v>45</v>
      </c>
      <c r="B65" s="45" t="str">
        <f>'PLAN ORÇ'!A27</f>
        <v>2.7</v>
      </c>
      <c r="C65" s="44"/>
      <c r="D65" s="270" t="str">
        <f>'PLAN ORÇ'!D27</f>
        <v>ELETRODUTO FLEXÍVEL CORRUGADO, PVC, DN 32 MM (1"), PARA
CIRCUITOS TERMINAIS, INSTALADO EM LAJE - FORNECIMENTO E INSTALAÇÃO. AF_12/2015</v>
      </c>
      <c r="E65" s="270"/>
      <c r="F65" s="270"/>
      <c r="G65" s="270"/>
      <c r="H65" s="270"/>
      <c r="I65" s="270"/>
      <c r="J65" s="271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</row>
    <row r="66" spans="1:66" ht="15" customHeight="1" x14ac:dyDescent="0.25">
      <c r="A66" s="122" t="s">
        <v>46</v>
      </c>
      <c r="B66" s="46">
        <f>'PLAN ORÇ'!C27</f>
        <v>91846</v>
      </c>
      <c r="C66" s="47"/>
      <c r="D66" s="270"/>
      <c r="E66" s="270"/>
      <c r="F66" s="270"/>
      <c r="G66" s="270"/>
      <c r="H66" s="270"/>
      <c r="I66" s="270"/>
      <c r="J66" s="271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</row>
    <row r="67" spans="1:66" ht="11.25" customHeight="1" x14ac:dyDescent="0.2">
      <c r="A67" s="254"/>
      <c r="B67" s="255"/>
      <c r="C67" s="288"/>
      <c r="D67" s="259" t="s">
        <v>116</v>
      </c>
      <c r="E67" s="265"/>
      <c r="F67" s="259" t="s">
        <v>113</v>
      </c>
      <c r="G67" s="260"/>
      <c r="H67" s="260"/>
      <c r="I67" s="269" t="s">
        <v>127</v>
      </c>
      <c r="J67" s="274" t="s">
        <v>111</v>
      </c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3"/>
    </row>
    <row r="68" spans="1:66" ht="14.25" customHeight="1" x14ac:dyDescent="0.2">
      <c r="A68" s="254"/>
      <c r="B68" s="255"/>
      <c r="C68" s="289"/>
      <c r="D68" s="261"/>
      <c r="E68" s="266"/>
      <c r="F68" s="261"/>
      <c r="G68" s="262"/>
      <c r="H68" s="262"/>
      <c r="I68" s="269"/>
      <c r="J68" s="274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</row>
    <row r="69" spans="1:66" ht="27.75" customHeight="1" x14ac:dyDescent="0.2">
      <c r="A69" s="276" t="s">
        <v>140</v>
      </c>
      <c r="B69" s="277"/>
      <c r="C69" s="48"/>
      <c r="D69" s="256">
        <v>8.4600000000000009</v>
      </c>
      <c r="E69" s="258"/>
      <c r="F69" s="256">
        <v>1</v>
      </c>
      <c r="G69" s="257"/>
      <c r="H69" s="258"/>
      <c r="I69" s="27">
        <f>ROUND(D69*F69,2)</f>
        <v>8.4600000000000009</v>
      </c>
      <c r="J69" s="124" t="s">
        <v>159</v>
      </c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</row>
    <row r="70" spans="1:66" ht="33" customHeight="1" x14ac:dyDescent="0.25">
      <c r="A70" s="254" t="s">
        <v>23</v>
      </c>
      <c r="B70" s="255"/>
      <c r="C70" s="35"/>
      <c r="D70" s="256"/>
      <c r="E70" s="257"/>
      <c r="F70" s="257"/>
      <c r="G70" s="257"/>
      <c r="H70" s="258"/>
      <c r="I70" s="81">
        <f>SUM(I69:I69)</f>
        <v>8.4600000000000009</v>
      </c>
      <c r="J70" s="125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</row>
    <row r="71" spans="1:66" ht="39.75" customHeight="1" x14ac:dyDescent="0.25">
      <c r="A71" s="122" t="s">
        <v>45</v>
      </c>
      <c r="B71" s="45" t="str">
        <f>'PLAN ORÇ'!A28</f>
        <v>2.8</v>
      </c>
      <c r="C71" s="44"/>
      <c r="D71" s="270" t="str">
        <f>'PLAN ORÇ'!D28</f>
        <v>ELETRODUTO FLEXÍVEL CORRUGADO, PEAD, DN 50 (1 1/2"), PARA REDE ENTERRADA DE DISTRIBUIÇÃO DE ENERGIA ELÉTRICA - FORNECIMENTO
E INSTALAÇÃO. AF_12/2021</v>
      </c>
      <c r="E71" s="270"/>
      <c r="F71" s="270"/>
      <c r="G71" s="270"/>
      <c r="H71" s="270"/>
      <c r="I71" s="270"/>
      <c r="J71" s="271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</row>
    <row r="72" spans="1:66" ht="24.75" customHeight="1" x14ac:dyDescent="0.25">
      <c r="A72" s="122" t="s">
        <v>46</v>
      </c>
      <c r="B72" s="46">
        <f>'PLAN ORÇ'!C28</f>
        <v>97667</v>
      </c>
      <c r="C72" s="47"/>
      <c r="D72" s="270"/>
      <c r="E72" s="270"/>
      <c r="F72" s="270"/>
      <c r="G72" s="270"/>
      <c r="H72" s="270"/>
      <c r="I72" s="270"/>
      <c r="J72" s="271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  <c r="BM72" s="93"/>
      <c r="BN72" s="93"/>
    </row>
    <row r="73" spans="1:66" ht="11.25" customHeight="1" x14ac:dyDescent="0.2">
      <c r="A73" s="254"/>
      <c r="B73" s="255"/>
      <c r="C73" s="288"/>
      <c r="D73" s="259" t="s">
        <v>114</v>
      </c>
      <c r="E73" s="265"/>
      <c r="F73" s="259" t="s">
        <v>141</v>
      </c>
      <c r="G73" s="260"/>
      <c r="H73" s="260"/>
      <c r="I73" s="269" t="s">
        <v>128</v>
      </c>
      <c r="J73" s="274" t="s">
        <v>111</v>
      </c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  <c r="BM73" s="93"/>
      <c r="BN73" s="93"/>
    </row>
    <row r="74" spans="1:66" ht="14.25" customHeight="1" x14ac:dyDescent="0.2">
      <c r="A74" s="254"/>
      <c r="B74" s="255"/>
      <c r="C74" s="289"/>
      <c r="D74" s="261"/>
      <c r="E74" s="266"/>
      <c r="F74" s="261"/>
      <c r="G74" s="262"/>
      <c r="H74" s="262"/>
      <c r="I74" s="269"/>
      <c r="J74" s="274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  <c r="BM74" s="93"/>
      <c r="BN74" s="93"/>
    </row>
    <row r="75" spans="1:66" ht="30.75" customHeight="1" x14ac:dyDescent="0.2">
      <c r="A75" s="276" t="s">
        <v>140</v>
      </c>
      <c r="B75" s="277"/>
      <c r="C75" s="48"/>
      <c r="D75" s="256">
        <v>90.23</v>
      </c>
      <c r="E75" s="258"/>
      <c r="F75" s="256">
        <v>3</v>
      </c>
      <c r="G75" s="257"/>
      <c r="H75" s="258"/>
      <c r="I75" s="27">
        <f>ROUND(D75/F75,2)</f>
        <v>30.08</v>
      </c>
      <c r="J75" s="126" t="s">
        <v>159</v>
      </c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</row>
    <row r="76" spans="1:66" ht="18" customHeight="1" x14ac:dyDescent="0.25">
      <c r="A76" s="254" t="s">
        <v>23</v>
      </c>
      <c r="B76" s="255"/>
      <c r="C76" s="35"/>
      <c r="D76" s="256"/>
      <c r="E76" s="257"/>
      <c r="F76" s="257"/>
      <c r="G76" s="257"/>
      <c r="H76" s="258"/>
      <c r="I76" s="81">
        <f>SUM(I75:I75)</f>
        <v>30.08</v>
      </c>
      <c r="J76" s="125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</row>
    <row r="77" spans="1:66" s="30" customFormat="1" ht="14.25" customHeight="1" x14ac:dyDescent="0.2">
      <c r="A77" s="111"/>
      <c r="B77" s="218"/>
      <c r="C77" s="218"/>
      <c r="D77" s="218"/>
      <c r="E77" s="304"/>
      <c r="F77" s="304"/>
      <c r="G77" s="304"/>
      <c r="H77" s="304"/>
      <c r="I77" s="304"/>
      <c r="J77" s="129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  <c r="BM77" s="93"/>
      <c r="BN77" s="93"/>
    </row>
    <row r="78" spans="1:66" ht="15" x14ac:dyDescent="0.25">
      <c r="A78" s="122" t="s">
        <v>45</v>
      </c>
      <c r="B78" s="45" t="e">
        <f>'PLAN ORÇ'!#REF!</f>
        <v>#REF!</v>
      </c>
      <c r="C78" s="44"/>
      <c r="D78" s="270" t="e">
        <f>'PLAN ORÇ'!#REF!</f>
        <v>#REF!</v>
      </c>
      <c r="E78" s="270"/>
      <c r="F78" s="270"/>
      <c r="G78" s="270"/>
      <c r="H78" s="270"/>
      <c r="I78" s="270"/>
      <c r="J78" s="271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  <c r="BM78" s="93"/>
      <c r="BN78" s="93"/>
    </row>
    <row r="79" spans="1:66" ht="15" customHeight="1" x14ac:dyDescent="0.25">
      <c r="A79" s="122" t="s">
        <v>46</v>
      </c>
      <c r="B79" s="46" t="e">
        <f>'PLAN ORÇ'!#REF!</f>
        <v>#REF!</v>
      </c>
      <c r="C79" s="47"/>
      <c r="D79" s="270"/>
      <c r="E79" s="270"/>
      <c r="F79" s="270"/>
      <c r="G79" s="270"/>
      <c r="H79" s="270"/>
      <c r="I79" s="270"/>
      <c r="J79" s="271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  <c r="BM79" s="93"/>
      <c r="BN79" s="93"/>
    </row>
    <row r="80" spans="1:66" ht="14.25" customHeight="1" x14ac:dyDescent="0.25">
      <c r="A80" s="254"/>
      <c r="B80" s="255"/>
      <c r="C80" s="35"/>
      <c r="D80" s="259" t="s">
        <v>145</v>
      </c>
      <c r="E80" s="265"/>
      <c r="F80" s="259" t="s">
        <v>75</v>
      </c>
      <c r="G80" s="265"/>
      <c r="H80" s="259"/>
      <c r="I80" s="269" t="s">
        <v>133</v>
      </c>
      <c r="J80" s="274" t="s">
        <v>111</v>
      </c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</row>
    <row r="81" spans="1:66" ht="14.25" customHeight="1" x14ac:dyDescent="0.25">
      <c r="A81" s="254"/>
      <c r="B81" s="255"/>
      <c r="C81" s="35"/>
      <c r="D81" s="261"/>
      <c r="E81" s="266"/>
      <c r="F81" s="261"/>
      <c r="G81" s="266"/>
      <c r="H81" s="261"/>
      <c r="I81" s="269"/>
      <c r="J81" s="274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  <c r="BM81" s="93"/>
      <c r="BN81" s="93"/>
    </row>
    <row r="82" spans="1:66" ht="37.5" customHeight="1" x14ac:dyDescent="0.2">
      <c r="A82" s="293" t="s">
        <v>146</v>
      </c>
      <c r="B82" s="294"/>
      <c r="C82" s="48"/>
      <c r="D82" s="256">
        <f>0.2+0.14+0.2</f>
        <v>0.54</v>
      </c>
      <c r="E82" s="258"/>
      <c r="F82" s="256">
        <f>60+40+57.2</f>
        <v>157.19999999999999</v>
      </c>
      <c r="G82" s="258"/>
      <c r="H82" s="94"/>
      <c r="I82" s="27">
        <f>ROUND(D82*F82,2)</f>
        <v>84.89</v>
      </c>
      <c r="J82" s="126" t="s">
        <v>159</v>
      </c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  <c r="BM82" s="93"/>
      <c r="BN82" s="93"/>
    </row>
    <row r="83" spans="1:66" ht="18" customHeight="1" x14ac:dyDescent="0.25">
      <c r="A83" s="254" t="s">
        <v>23</v>
      </c>
      <c r="B83" s="255"/>
      <c r="C83" s="35"/>
      <c r="D83" s="256"/>
      <c r="E83" s="257"/>
      <c r="F83" s="257"/>
      <c r="G83" s="257"/>
      <c r="H83" s="258"/>
      <c r="I83" s="81">
        <f>SUM(I82)</f>
        <v>84.89</v>
      </c>
      <c r="J83" s="125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  <c r="BM83" s="93"/>
      <c r="BN83" s="93"/>
    </row>
    <row r="84" spans="1:66" ht="18" customHeight="1" x14ac:dyDescent="0.2">
      <c r="A84" s="290"/>
      <c r="B84" s="291"/>
      <c r="C84" s="291"/>
      <c r="D84" s="291"/>
      <c r="E84" s="291"/>
      <c r="F84" s="291"/>
      <c r="G84" s="291"/>
      <c r="H84" s="291"/>
      <c r="I84" s="291"/>
      <c r="J84" s="292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</row>
    <row r="85" spans="1:66" s="29" customFormat="1" ht="26.25" customHeight="1" x14ac:dyDescent="0.2">
      <c r="A85" s="121" t="s">
        <v>44</v>
      </c>
      <c r="B85" s="89" t="str">
        <f>'PLAN ORÇ'!A34</f>
        <v>3.0</v>
      </c>
      <c r="C85" s="295" t="str">
        <f>'PLAN ORÇ'!D34</f>
        <v>PASSEIO E PLANTIO DE GRAMA</v>
      </c>
      <c r="D85" s="296"/>
      <c r="E85" s="296"/>
      <c r="F85" s="296"/>
      <c r="G85" s="296"/>
      <c r="H85" s="296"/>
      <c r="I85" s="296"/>
      <c r="J85" s="297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93"/>
      <c r="BJ85" s="93"/>
      <c r="BK85" s="93"/>
      <c r="BL85" s="93"/>
      <c r="BM85" s="93"/>
      <c r="BN85" s="93"/>
    </row>
    <row r="86" spans="1:66" customFormat="1" ht="13.5" customHeight="1" x14ac:dyDescent="0.2">
      <c r="A86" s="109"/>
      <c r="J86" s="110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</row>
    <row r="87" spans="1:66" ht="14.25" customHeight="1" x14ac:dyDescent="0.25">
      <c r="A87" s="122" t="s">
        <v>45</v>
      </c>
      <c r="B87" s="45" t="str">
        <f>'PLAN ORÇ'!A35</f>
        <v>3.1</v>
      </c>
      <c r="C87" s="44"/>
      <c r="D87" s="270" t="str">
        <f>'PLAN ORÇ'!D35</f>
        <v>PISO EM CONCRETO 20 MPA PREPARO MECÂNICO, ESPESSURA 7CM.
AF_09/2020</v>
      </c>
      <c r="E87" s="270"/>
      <c r="F87" s="270"/>
      <c r="G87" s="270"/>
      <c r="H87" s="270"/>
      <c r="I87" s="270"/>
      <c r="J87" s="271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93"/>
      <c r="BJ87" s="93"/>
      <c r="BK87" s="93"/>
      <c r="BL87" s="93"/>
      <c r="BM87" s="93"/>
      <c r="BN87" s="93"/>
    </row>
    <row r="88" spans="1:66" ht="45.75" customHeight="1" x14ac:dyDescent="0.2">
      <c r="A88" s="123" t="s">
        <v>46</v>
      </c>
      <c r="B88" s="79">
        <f>'PLAN ORÇ'!C35</f>
        <v>101747</v>
      </c>
      <c r="C88" s="47"/>
      <c r="D88" s="270"/>
      <c r="E88" s="270"/>
      <c r="F88" s="270"/>
      <c r="G88" s="270"/>
      <c r="H88" s="270"/>
      <c r="I88" s="270"/>
      <c r="J88" s="271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  <c r="BG88" s="93"/>
      <c r="BH88" s="93"/>
      <c r="BI88" s="93"/>
      <c r="BJ88" s="93"/>
      <c r="BK88" s="93"/>
      <c r="BL88" s="93"/>
      <c r="BM88" s="93"/>
      <c r="BN88" s="93"/>
    </row>
    <row r="89" spans="1:66" ht="14.25" customHeight="1" x14ac:dyDescent="0.25">
      <c r="A89" s="254"/>
      <c r="B89" s="255"/>
      <c r="C89" s="35"/>
      <c r="D89" s="259" t="s">
        <v>114</v>
      </c>
      <c r="E89" s="265"/>
      <c r="F89" s="259"/>
      <c r="G89" s="260"/>
      <c r="H89" s="267"/>
      <c r="I89" s="269" t="s">
        <v>133</v>
      </c>
      <c r="J89" s="274" t="s">
        <v>111</v>
      </c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3"/>
      <c r="BJ89" s="93"/>
      <c r="BK89" s="93"/>
      <c r="BL89" s="93"/>
      <c r="BM89" s="93"/>
      <c r="BN89" s="93"/>
    </row>
    <row r="90" spans="1:66" ht="14.25" customHeight="1" x14ac:dyDescent="0.25">
      <c r="A90" s="254"/>
      <c r="B90" s="255"/>
      <c r="C90" s="35"/>
      <c r="D90" s="261"/>
      <c r="E90" s="266"/>
      <c r="F90" s="261"/>
      <c r="G90" s="262"/>
      <c r="H90" s="268"/>
      <c r="I90" s="269"/>
      <c r="J90" s="274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3"/>
      <c r="BI90" s="93"/>
      <c r="BJ90" s="93"/>
      <c r="BK90" s="93"/>
      <c r="BL90" s="93"/>
      <c r="BM90" s="93"/>
      <c r="BN90" s="93"/>
    </row>
    <row r="91" spans="1:66" ht="37.5" customHeight="1" x14ac:dyDescent="0.2">
      <c r="A91" s="293" t="s">
        <v>174</v>
      </c>
      <c r="B91" s="294"/>
      <c r="C91" s="48"/>
      <c r="D91" s="256">
        <v>727.78</v>
      </c>
      <c r="E91" s="258"/>
      <c r="F91" s="275"/>
      <c r="G91" s="275"/>
      <c r="H91" s="94"/>
      <c r="I91" s="27">
        <f>D91</f>
        <v>727.78</v>
      </c>
      <c r="J91" s="126" t="s">
        <v>142</v>
      </c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  <c r="BE91" s="93"/>
      <c r="BF91" s="93"/>
      <c r="BG91" s="93"/>
      <c r="BH91" s="93"/>
      <c r="BI91" s="93"/>
      <c r="BJ91" s="93"/>
      <c r="BK91" s="93"/>
      <c r="BL91" s="93"/>
      <c r="BM91" s="93"/>
      <c r="BN91" s="93"/>
    </row>
    <row r="92" spans="1:66" ht="13.5" customHeight="1" x14ac:dyDescent="0.25">
      <c r="A92" s="254" t="s">
        <v>23</v>
      </c>
      <c r="B92" s="255"/>
      <c r="C92" s="35"/>
      <c r="D92" s="301"/>
      <c r="E92" s="302"/>
      <c r="F92" s="302"/>
      <c r="G92" s="302"/>
      <c r="H92" s="303"/>
      <c r="I92" s="49">
        <f>SUM(I91:I91)</f>
        <v>727.78</v>
      </c>
      <c r="J92" s="125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93"/>
      <c r="BA92" s="93"/>
      <c r="BB92" s="93"/>
      <c r="BC92" s="93"/>
      <c r="BD92" s="93"/>
      <c r="BE92" s="93"/>
      <c r="BF92" s="93"/>
      <c r="BG92" s="93"/>
      <c r="BH92" s="93"/>
      <c r="BI92" s="93"/>
      <c r="BJ92" s="93"/>
      <c r="BK92" s="93"/>
      <c r="BL92" s="93"/>
      <c r="BM92" s="93"/>
      <c r="BN92" s="93"/>
    </row>
    <row r="93" spans="1:66" customFormat="1" ht="13.5" customHeight="1" x14ac:dyDescent="0.2">
      <c r="A93" s="109"/>
      <c r="J93" s="110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3"/>
      <c r="BI93" s="93"/>
      <c r="BJ93" s="93"/>
      <c r="BK93" s="93"/>
      <c r="BL93" s="93"/>
      <c r="BM93" s="93"/>
      <c r="BN93" s="93"/>
    </row>
    <row r="94" spans="1:66" ht="14.25" customHeight="1" x14ac:dyDescent="0.25">
      <c r="A94" s="122" t="s">
        <v>45</v>
      </c>
      <c r="B94" s="45" t="str">
        <f>'PLAN ORÇ'!A36</f>
        <v>3.2</v>
      </c>
      <c r="C94" s="44"/>
      <c r="D94" s="270" t="str">
        <f>'PLAN ORÇ'!D36</f>
        <v>PLANTIO DE GRAMA BATATAIS EM PLACAS, INCLUSIVE TERRA VEGETAL
E CONSERVAÇÃO POR 30 DIAS</v>
      </c>
      <c r="E94" s="270"/>
      <c r="F94" s="270"/>
      <c r="G94" s="270"/>
      <c r="H94" s="270"/>
      <c r="I94" s="270"/>
      <c r="J94" s="271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3"/>
      <c r="BI94" s="93"/>
      <c r="BJ94" s="93"/>
      <c r="BK94" s="93"/>
      <c r="BL94" s="93"/>
      <c r="BM94" s="93"/>
      <c r="BN94" s="93"/>
    </row>
    <row r="95" spans="1:66" ht="45.75" customHeight="1" x14ac:dyDescent="0.2">
      <c r="A95" s="123" t="s">
        <v>46</v>
      </c>
      <c r="B95" s="79" t="str">
        <f>'PLAN ORÇ'!C36</f>
        <v>ED-50435</v>
      </c>
      <c r="C95" s="47"/>
      <c r="D95" s="270"/>
      <c r="E95" s="270"/>
      <c r="F95" s="270"/>
      <c r="G95" s="270"/>
      <c r="H95" s="270"/>
      <c r="I95" s="270"/>
      <c r="J95" s="271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  <c r="BH95" s="93"/>
      <c r="BI95" s="93"/>
      <c r="BJ95" s="93"/>
      <c r="BK95" s="93"/>
      <c r="BL95" s="93"/>
      <c r="BM95" s="93"/>
      <c r="BN95" s="93"/>
    </row>
    <row r="96" spans="1:66" ht="14.25" customHeight="1" x14ac:dyDescent="0.25">
      <c r="A96" s="254"/>
      <c r="B96" s="255"/>
      <c r="C96" s="35"/>
      <c r="D96" s="259" t="s">
        <v>114</v>
      </c>
      <c r="E96" s="265"/>
      <c r="F96" s="259"/>
      <c r="G96" s="260"/>
      <c r="H96" s="267"/>
      <c r="I96" s="269" t="s">
        <v>133</v>
      </c>
      <c r="J96" s="274" t="s">
        <v>111</v>
      </c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  <c r="BJ96" s="93"/>
      <c r="BK96" s="93"/>
      <c r="BL96" s="93"/>
      <c r="BM96" s="93"/>
      <c r="BN96" s="93"/>
    </row>
    <row r="97" spans="1:66" ht="14.25" customHeight="1" x14ac:dyDescent="0.25">
      <c r="A97" s="254"/>
      <c r="B97" s="255"/>
      <c r="C97" s="35"/>
      <c r="D97" s="261"/>
      <c r="E97" s="266"/>
      <c r="F97" s="261"/>
      <c r="G97" s="262"/>
      <c r="H97" s="268"/>
      <c r="I97" s="269"/>
      <c r="J97" s="274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  <c r="BH97" s="93"/>
      <c r="BI97" s="93"/>
      <c r="BJ97" s="93"/>
      <c r="BK97" s="93"/>
      <c r="BL97" s="93"/>
      <c r="BM97" s="93"/>
      <c r="BN97" s="93"/>
    </row>
    <row r="98" spans="1:66" ht="37.5" customHeight="1" x14ac:dyDescent="0.2">
      <c r="A98" s="293" t="s">
        <v>173</v>
      </c>
      <c r="B98" s="294"/>
      <c r="C98" s="48"/>
      <c r="D98" s="256">
        <v>670</v>
      </c>
      <c r="E98" s="258"/>
      <c r="F98" s="275"/>
      <c r="G98" s="275"/>
      <c r="H98" s="94"/>
      <c r="I98" s="27">
        <f>D98</f>
        <v>670</v>
      </c>
      <c r="J98" s="126" t="s">
        <v>142</v>
      </c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93"/>
      <c r="BJ98" s="93"/>
      <c r="BK98" s="93"/>
      <c r="BL98" s="93"/>
      <c r="BM98" s="93"/>
      <c r="BN98" s="93"/>
    </row>
    <row r="99" spans="1:66" ht="13.5" customHeight="1" x14ac:dyDescent="0.25">
      <c r="A99" s="254" t="s">
        <v>23</v>
      </c>
      <c r="B99" s="255"/>
      <c r="C99" s="35"/>
      <c r="D99" s="301"/>
      <c r="E99" s="302"/>
      <c r="F99" s="302"/>
      <c r="G99" s="302"/>
      <c r="H99" s="303"/>
      <c r="I99" s="49">
        <f>SUM(I98:I98)</f>
        <v>670</v>
      </c>
      <c r="J99" s="125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93"/>
      <c r="BJ99" s="93"/>
      <c r="BK99" s="93"/>
      <c r="BL99" s="93"/>
      <c r="BM99" s="93"/>
      <c r="BN99" s="93"/>
    </row>
    <row r="100" spans="1:66" customFormat="1" ht="13.5" customHeight="1" x14ac:dyDescent="0.2">
      <c r="A100" s="109"/>
      <c r="J100" s="110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  <c r="BG100" s="93"/>
      <c r="BH100" s="93"/>
      <c r="BI100" s="93"/>
      <c r="BJ100" s="93"/>
      <c r="BK100" s="93"/>
      <c r="BL100" s="93"/>
      <c r="BM100" s="93"/>
      <c r="BN100" s="93"/>
    </row>
    <row r="101" spans="1:66" ht="15" x14ac:dyDescent="0.25">
      <c r="A101" s="122" t="s">
        <v>45</v>
      </c>
      <c r="B101" s="45" t="str">
        <f>'PLAN ORÇ'!A37</f>
        <v>3.3</v>
      </c>
      <c r="C101" s="44"/>
      <c r="D101" s="270" t="str">
        <f>'PLAN ORÇ'!D37</f>
        <v>REGULARIZAÇÃO E COMPACTAÇÃO DE TERRENO COM PLACA
VIBRATÓRIA</v>
      </c>
      <c r="E101" s="270"/>
      <c r="F101" s="270"/>
      <c r="G101" s="270"/>
      <c r="H101" s="270"/>
      <c r="I101" s="270"/>
      <c r="J101" s="271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  <c r="BE101" s="93"/>
      <c r="BF101" s="93"/>
      <c r="BG101" s="93"/>
      <c r="BH101" s="93"/>
      <c r="BI101" s="93"/>
      <c r="BJ101" s="93"/>
      <c r="BK101" s="93"/>
      <c r="BL101" s="93"/>
      <c r="BM101" s="93"/>
      <c r="BN101" s="93"/>
    </row>
    <row r="102" spans="1:66" ht="15" customHeight="1" x14ac:dyDescent="0.25">
      <c r="A102" s="122" t="s">
        <v>46</v>
      </c>
      <c r="B102" s="79" t="str">
        <f>'PLAN ORÇ'!C37</f>
        <v>ED-51123</v>
      </c>
      <c r="C102" s="47"/>
      <c r="D102" s="270"/>
      <c r="E102" s="270"/>
      <c r="F102" s="270"/>
      <c r="G102" s="270"/>
      <c r="H102" s="270"/>
      <c r="I102" s="270"/>
      <c r="J102" s="271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3"/>
      <c r="BG102" s="93"/>
      <c r="BH102" s="93"/>
      <c r="BI102" s="93"/>
      <c r="BJ102" s="93"/>
      <c r="BK102" s="93"/>
      <c r="BL102" s="93"/>
      <c r="BM102" s="93"/>
      <c r="BN102" s="93"/>
    </row>
    <row r="103" spans="1:66" ht="14.25" customHeight="1" x14ac:dyDescent="0.25">
      <c r="A103" s="254"/>
      <c r="B103" s="255"/>
      <c r="C103" s="35"/>
      <c r="D103" s="259" t="s">
        <v>180</v>
      </c>
      <c r="E103" s="265"/>
      <c r="F103" s="259"/>
      <c r="G103" s="265"/>
      <c r="H103" s="259"/>
      <c r="I103" s="269" t="s">
        <v>133</v>
      </c>
      <c r="J103" s="274" t="s">
        <v>111</v>
      </c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3"/>
      <c r="BH103" s="93"/>
      <c r="BI103" s="93"/>
      <c r="BJ103" s="93"/>
      <c r="BK103" s="93"/>
      <c r="BL103" s="93"/>
      <c r="BM103" s="93"/>
      <c r="BN103" s="93"/>
    </row>
    <row r="104" spans="1:66" ht="14.25" customHeight="1" x14ac:dyDescent="0.25">
      <c r="A104" s="254"/>
      <c r="B104" s="255"/>
      <c r="C104" s="35"/>
      <c r="D104" s="261"/>
      <c r="E104" s="266"/>
      <c r="F104" s="261"/>
      <c r="G104" s="266"/>
      <c r="H104" s="261"/>
      <c r="I104" s="269"/>
      <c r="J104" s="274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3"/>
      <c r="BF104" s="93"/>
      <c r="BG104" s="93"/>
      <c r="BH104" s="93"/>
      <c r="BI104" s="93"/>
      <c r="BJ104" s="93"/>
      <c r="BK104" s="93"/>
      <c r="BL104" s="93"/>
      <c r="BM104" s="93"/>
      <c r="BN104" s="93"/>
    </row>
    <row r="105" spans="1:66" ht="37.5" customHeight="1" x14ac:dyDescent="0.2">
      <c r="A105" s="293" t="s">
        <v>172</v>
      </c>
      <c r="B105" s="294"/>
      <c r="C105" s="48"/>
      <c r="D105" s="256">
        <v>1462.37</v>
      </c>
      <c r="E105" s="258"/>
      <c r="F105" s="256"/>
      <c r="G105" s="258"/>
      <c r="H105" s="94"/>
      <c r="I105" s="27">
        <f>D105</f>
        <v>1462.37</v>
      </c>
      <c r="J105" s="126" t="s">
        <v>171</v>
      </c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  <c r="BD105" s="93"/>
      <c r="BE105" s="93"/>
      <c r="BF105" s="93"/>
      <c r="BG105" s="93"/>
      <c r="BH105" s="93"/>
      <c r="BI105" s="93"/>
      <c r="BJ105" s="93"/>
      <c r="BK105" s="93"/>
      <c r="BL105" s="93"/>
      <c r="BM105" s="93"/>
      <c r="BN105" s="93"/>
    </row>
    <row r="106" spans="1:66" ht="18" customHeight="1" x14ac:dyDescent="0.25">
      <c r="A106" s="254" t="s">
        <v>23</v>
      </c>
      <c r="B106" s="255"/>
      <c r="C106" s="35"/>
      <c r="D106" s="256"/>
      <c r="E106" s="257"/>
      <c r="F106" s="257"/>
      <c r="G106" s="257"/>
      <c r="H106" s="258"/>
      <c r="I106" s="81">
        <f>SUM(I105:I105)</f>
        <v>1462.37</v>
      </c>
      <c r="J106" s="125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  <c r="AV106" s="93"/>
      <c r="AW106" s="93"/>
      <c r="AX106" s="93"/>
      <c r="AY106" s="93"/>
      <c r="AZ106" s="93"/>
      <c r="BA106" s="93"/>
      <c r="BB106" s="93"/>
      <c r="BC106" s="93"/>
      <c r="BD106" s="93"/>
      <c r="BE106" s="93"/>
      <c r="BF106" s="93"/>
      <c r="BG106" s="93"/>
      <c r="BH106" s="93"/>
      <c r="BI106" s="93"/>
      <c r="BJ106" s="93"/>
      <c r="BK106" s="93"/>
      <c r="BL106" s="93"/>
      <c r="BM106" s="93"/>
      <c r="BN106" s="93"/>
    </row>
    <row r="107" spans="1:66" ht="18" customHeight="1" x14ac:dyDescent="0.25">
      <c r="A107" s="122" t="s">
        <v>45</v>
      </c>
      <c r="B107" s="45" t="s">
        <v>175</v>
      </c>
      <c r="C107" s="44"/>
      <c r="D107" s="270" t="s">
        <v>184</v>
      </c>
      <c r="E107" s="270"/>
      <c r="F107" s="270"/>
      <c r="G107" s="270"/>
      <c r="H107" s="270"/>
      <c r="I107" s="270"/>
      <c r="J107" s="270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  <c r="AV107" s="93"/>
      <c r="AW107" s="93"/>
      <c r="AX107" s="93"/>
      <c r="AY107" s="93"/>
      <c r="AZ107" s="93"/>
      <c r="BA107" s="93"/>
      <c r="BB107" s="93"/>
      <c r="BC107" s="93"/>
      <c r="BD107" s="93"/>
      <c r="BE107" s="93"/>
      <c r="BF107" s="93"/>
      <c r="BG107" s="93"/>
      <c r="BH107" s="93"/>
      <c r="BI107" s="93"/>
      <c r="BJ107" s="93"/>
      <c r="BK107" s="93"/>
      <c r="BL107" s="93"/>
      <c r="BM107" s="93"/>
      <c r="BN107" s="93"/>
    </row>
    <row r="108" spans="1:66" ht="39" customHeight="1" x14ac:dyDescent="0.25">
      <c r="A108" s="122" t="s">
        <v>46</v>
      </c>
      <c r="B108" s="79" t="s">
        <v>176</v>
      </c>
      <c r="C108" s="47"/>
      <c r="D108" s="270"/>
      <c r="E108" s="270"/>
      <c r="F108" s="270"/>
      <c r="G108" s="270"/>
      <c r="H108" s="270"/>
      <c r="I108" s="270"/>
      <c r="J108" s="270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93"/>
    </row>
    <row r="109" spans="1:66" ht="18" customHeight="1" x14ac:dyDescent="0.25">
      <c r="A109" s="35"/>
      <c r="B109" s="35"/>
      <c r="C109" s="35"/>
      <c r="D109" s="298" t="s">
        <v>181</v>
      </c>
      <c r="E109" s="298"/>
      <c r="F109" s="275"/>
      <c r="G109" s="275"/>
      <c r="H109" s="27"/>
      <c r="I109" s="157" t="s">
        <v>183</v>
      </c>
      <c r="J109" s="300" t="s">
        <v>171</v>
      </c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93"/>
      <c r="AX109" s="93"/>
      <c r="AY109" s="93"/>
      <c r="AZ109" s="93"/>
      <c r="BA109" s="93"/>
      <c r="BB109" s="93"/>
      <c r="BC109" s="93"/>
      <c r="BD109" s="93"/>
      <c r="BE109" s="93"/>
      <c r="BF109" s="93"/>
      <c r="BG109" s="93"/>
      <c r="BH109" s="93"/>
      <c r="BI109" s="93"/>
      <c r="BJ109" s="93"/>
      <c r="BK109" s="93"/>
      <c r="BL109" s="93"/>
      <c r="BM109" s="93"/>
      <c r="BN109" s="93"/>
    </row>
    <row r="110" spans="1:66" ht="18" customHeight="1" x14ac:dyDescent="0.25">
      <c r="A110" s="299" t="s">
        <v>182</v>
      </c>
      <c r="B110" s="299"/>
      <c r="C110" s="35"/>
      <c r="D110" s="275">
        <v>46.28</v>
      </c>
      <c r="E110" s="275"/>
      <c r="F110" s="275"/>
      <c r="G110" s="275"/>
      <c r="H110" s="27"/>
      <c r="I110" s="158">
        <f>D110</f>
        <v>46.28</v>
      </c>
      <c r="J110" s="300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3"/>
      <c r="BG110" s="93"/>
      <c r="BH110" s="93"/>
      <c r="BI110" s="93"/>
      <c r="BJ110" s="93"/>
      <c r="BK110" s="93"/>
      <c r="BL110" s="93"/>
      <c r="BM110" s="93"/>
      <c r="BN110" s="93"/>
    </row>
    <row r="111" spans="1:66" ht="18" customHeight="1" x14ac:dyDescent="0.25">
      <c r="A111" s="255" t="s">
        <v>23</v>
      </c>
      <c r="B111" s="255"/>
      <c r="C111" s="35"/>
      <c r="D111" s="275"/>
      <c r="E111" s="275"/>
      <c r="F111" s="275"/>
      <c r="G111" s="275"/>
      <c r="H111" s="275"/>
      <c r="I111" s="159">
        <v>46.28</v>
      </c>
      <c r="J111" s="160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  <c r="BC111" s="93"/>
      <c r="BD111" s="93"/>
      <c r="BE111" s="93"/>
      <c r="BF111" s="93"/>
      <c r="BG111" s="93"/>
      <c r="BH111" s="93"/>
      <c r="BI111" s="93"/>
      <c r="BJ111" s="93"/>
      <c r="BK111" s="93"/>
      <c r="BL111" s="93"/>
      <c r="BM111" s="93"/>
      <c r="BN111" s="93"/>
    </row>
    <row r="112" spans="1:66" s="86" customFormat="1" ht="14.25" customHeight="1" x14ac:dyDescent="0.2">
      <c r="A112" s="214"/>
      <c r="B112" s="215"/>
      <c r="C112" s="215"/>
      <c r="D112" s="215"/>
      <c r="E112" s="215"/>
      <c r="F112" s="215"/>
      <c r="G112" s="215"/>
      <c r="H112" s="215"/>
      <c r="I112" s="215"/>
      <c r="J112" s="130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93"/>
      <c r="AW112" s="93"/>
      <c r="AX112" s="93"/>
      <c r="AY112" s="93"/>
      <c r="AZ112" s="93"/>
      <c r="BA112" s="93"/>
      <c r="BB112" s="93"/>
      <c r="BC112" s="93"/>
      <c r="BD112" s="93"/>
      <c r="BE112" s="93"/>
      <c r="BF112" s="93"/>
      <c r="BG112" s="93"/>
      <c r="BH112" s="93"/>
      <c r="BI112" s="93"/>
      <c r="BJ112" s="93"/>
      <c r="BK112" s="93"/>
      <c r="BL112" s="93"/>
      <c r="BM112" s="93"/>
      <c r="BN112" s="93"/>
    </row>
    <row r="113" spans="1:66" customFormat="1" ht="12.75" x14ac:dyDescent="0.2">
      <c r="A113" s="214"/>
      <c r="B113" s="215"/>
      <c r="C113" s="215"/>
      <c r="D113" s="215"/>
      <c r="E113" s="215"/>
      <c r="F113" s="215"/>
      <c r="G113" s="215"/>
      <c r="H113" s="215"/>
      <c r="I113" s="215"/>
      <c r="J113" s="110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  <c r="AV113" s="93"/>
      <c r="AW113" s="93"/>
      <c r="AX113" s="93"/>
      <c r="AY113" s="93"/>
      <c r="AZ113" s="93"/>
      <c r="BA113" s="93"/>
      <c r="BB113" s="93"/>
      <c r="BC113" s="93"/>
      <c r="BD113" s="93"/>
      <c r="BE113" s="93"/>
      <c r="BF113" s="93"/>
      <c r="BG113" s="93"/>
      <c r="BH113" s="93"/>
      <c r="BI113" s="93"/>
      <c r="BJ113" s="93"/>
      <c r="BK113" s="93"/>
      <c r="BL113" s="93"/>
      <c r="BM113" s="93"/>
      <c r="BN113" s="93"/>
    </row>
    <row r="114" spans="1:66" customFormat="1" ht="14.25" customHeight="1" x14ac:dyDescent="0.2">
      <c r="A114" s="220" t="s">
        <v>118</v>
      </c>
      <c r="B114" s="221"/>
      <c r="C114" s="221"/>
      <c r="D114" s="221"/>
      <c r="E114" s="221"/>
      <c r="F114" s="221"/>
      <c r="G114" s="221"/>
      <c r="H114" s="221"/>
      <c r="I114" s="221"/>
      <c r="J114" s="110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  <c r="AV114" s="93"/>
      <c r="AW114" s="93"/>
      <c r="AX114" s="93"/>
      <c r="AY114" s="93"/>
      <c r="AZ114" s="93"/>
      <c r="BA114" s="93"/>
      <c r="BB114" s="93"/>
      <c r="BC114" s="93"/>
      <c r="BD114" s="93"/>
      <c r="BE114" s="93"/>
      <c r="BF114" s="93"/>
      <c r="BG114" s="93"/>
      <c r="BH114" s="93"/>
      <c r="BI114" s="93"/>
      <c r="BJ114" s="93"/>
      <c r="BK114" s="93"/>
      <c r="BL114" s="93"/>
      <c r="BM114" s="93"/>
      <c r="BN114" s="93"/>
    </row>
    <row r="115" spans="1:66" customFormat="1" ht="12.75" customHeight="1" x14ac:dyDescent="0.2">
      <c r="A115" s="217" t="s">
        <v>187</v>
      </c>
      <c r="B115" s="218"/>
      <c r="C115" s="218"/>
      <c r="D115" s="218"/>
      <c r="E115" s="218"/>
      <c r="F115" s="218"/>
      <c r="G115" s="218"/>
      <c r="H115" s="218"/>
      <c r="I115" s="218"/>
      <c r="J115" s="110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  <c r="AV115" s="93"/>
      <c r="AW115" s="93"/>
      <c r="AX115" s="93"/>
      <c r="AY115" s="93"/>
      <c r="AZ115" s="93"/>
      <c r="BA115" s="93"/>
      <c r="BB115" s="93"/>
      <c r="BC115" s="93"/>
      <c r="BD115" s="93"/>
      <c r="BE115" s="93"/>
      <c r="BF115" s="93"/>
      <c r="BG115" s="93"/>
      <c r="BH115" s="93"/>
      <c r="BI115" s="93"/>
      <c r="BJ115" s="93"/>
      <c r="BK115" s="93"/>
      <c r="BL115" s="93"/>
      <c r="BM115" s="93"/>
      <c r="BN115" s="93"/>
    </row>
    <row r="116" spans="1:66" customFormat="1" ht="12.75" customHeight="1" x14ac:dyDescent="0.2">
      <c r="A116" s="217" t="s">
        <v>155</v>
      </c>
      <c r="B116" s="218"/>
      <c r="C116" s="218"/>
      <c r="D116" s="218"/>
      <c r="E116" s="218"/>
      <c r="F116" s="218"/>
      <c r="G116" s="218"/>
      <c r="H116" s="218"/>
      <c r="I116" s="218"/>
      <c r="J116" s="110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  <c r="AV116" s="93"/>
      <c r="AW116" s="93"/>
      <c r="AX116" s="93"/>
      <c r="AY116" s="93"/>
      <c r="AZ116" s="93"/>
      <c r="BA116" s="93"/>
      <c r="BB116" s="93"/>
      <c r="BC116" s="93"/>
      <c r="BD116" s="93"/>
      <c r="BE116" s="93"/>
      <c r="BF116" s="93"/>
      <c r="BG116" s="93"/>
      <c r="BH116" s="93"/>
      <c r="BI116" s="93"/>
      <c r="BJ116" s="93"/>
      <c r="BK116" s="93"/>
      <c r="BL116" s="93"/>
      <c r="BM116" s="93"/>
      <c r="BN116" s="93"/>
    </row>
    <row r="117" spans="1:66" customFormat="1" ht="12.75" customHeight="1" x14ac:dyDescent="0.2">
      <c r="A117" s="112"/>
      <c r="B117" s="104"/>
      <c r="C117" s="104"/>
      <c r="D117" s="104"/>
      <c r="E117" s="104"/>
      <c r="F117" s="104"/>
      <c r="G117" s="104"/>
      <c r="H117" s="85"/>
      <c r="J117" s="110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  <c r="BH117" s="93"/>
      <c r="BI117" s="93"/>
      <c r="BJ117" s="93"/>
      <c r="BK117" s="93"/>
      <c r="BL117" s="93"/>
      <c r="BM117" s="93"/>
      <c r="BN117" s="93"/>
    </row>
    <row r="118" spans="1:66" customFormat="1" ht="13.5" thickBot="1" x14ac:dyDescent="0.25">
      <c r="A118" s="135"/>
      <c r="B118" s="114"/>
      <c r="C118" s="114"/>
      <c r="D118" s="114"/>
      <c r="E118" s="114"/>
      <c r="F118" s="114"/>
      <c r="G118" s="115"/>
      <c r="H118" s="116"/>
      <c r="I118" s="137"/>
      <c r="J118" s="117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  <c r="AV118" s="93"/>
      <c r="AW118" s="93"/>
      <c r="AX118" s="93"/>
      <c r="AY118" s="93"/>
      <c r="AZ118" s="93"/>
      <c r="BA118" s="93"/>
      <c r="BB118" s="93"/>
      <c r="BC118" s="93"/>
      <c r="BD118" s="93"/>
      <c r="BE118" s="93"/>
      <c r="BF118" s="93"/>
      <c r="BG118" s="93"/>
      <c r="BH118" s="93"/>
      <c r="BI118" s="93"/>
      <c r="BJ118" s="93"/>
      <c r="BK118" s="93"/>
      <c r="BL118" s="93"/>
      <c r="BM118" s="93"/>
      <c r="BN118" s="93"/>
    </row>
    <row r="119" spans="1:66" customFormat="1" ht="14.25" customHeight="1" x14ac:dyDescent="0.2">
      <c r="A119" s="221"/>
      <c r="B119" s="221"/>
      <c r="C119" s="221"/>
      <c r="D119" s="221"/>
      <c r="E119" s="221"/>
      <c r="F119" s="221"/>
      <c r="G119" s="221"/>
      <c r="H119" s="221"/>
      <c r="I119" s="221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93"/>
      <c r="AV119" s="93"/>
      <c r="AW119" s="93"/>
      <c r="AX119" s="93"/>
      <c r="AY119" s="93"/>
      <c r="AZ119" s="93"/>
      <c r="BA119" s="93"/>
      <c r="BB119" s="93"/>
      <c r="BC119" s="93"/>
      <c r="BD119" s="93"/>
      <c r="BE119" s="93"/>
      <c r="BF119" s="93"/>
      <c r="BG119" s="93"/>
      <c r="BH119" s="93"/>
      <c r="BI119" s="93"/>
      <c r="BJ119" s="93"/>
      <c r="BK119" s="93"/>
      <c r="BL119" s="93"/>
      <c r="BM119" s="93"/>
      <c r="BN119" s="93"/>
    </row>
    <row r="120" spans="1:66" customFormat="1" ht="12.75" customHeight="1" x14ac:dyDescent="0.2">
      <c r="A120" s="218"/>
      <c r="B120" s="218"/>
      <c r="C120" s="218"/>
      <c r="D120" s="218"/>
      <c r="E120" s="218"/>
      <c r="F120" s="218"/>
      <c r="G120" s="218"/>
      <c r="H120" s="218"/>
      <c r="I120" s="218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  <c r="AV120" s="93"/>
      <c r="AW120" s="93"/>
      <c r="AX120" s="93"/>
      <c r="AY120" s="93"/>
      <c r="AZ120" s="93"/>
      <c r="BA120" s="93"/>
      <c r="BB120" s="93"/>
      <c r="BC120" s="93"/>
      <c r="BD120" s="93"/>
      <c r="BE120" s="93"/>
      <c r="BF120" s="93"/>
      <c r="BG120" s="93"/>
      <c r="BH120" s="93"/>
      <c r="BI120" s="93"/>
      <c r="BJ120" s="93"/>
      <c r="BK120" s="93"/>
      <c r="BL120" s="93"/>
      <c r="BM120" s="93"/>
      <c r="BN120" s="93"/>
    </row>
    <row r="121" spans="1:66" customFormat="1" ht="12.75" customHeight="1" x14ac:dyDescent="0.2">
      <c r="A121" s="218"/>
      <c r="B121" s="218"/>
      <c r="C121" s="218"/>
      <c r="D121" s="218"/>
      <c r="E121" s="218"/>
      <c r="F121" s="218"/>
      <c r="G121" s="218"/>
      <c r="H121" s="218"/>
      <c r="I121" s="218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3"/>
      <c r="AX121" s="93"/>
      <c r="AY121" s="93"/>
      <c r="AZ121" s="93"/>
      <c r="BA121" s="93"/>
      <c r="BB121" s="93"/>
      <c r="BC121" s="93"/>
      <c r="BD121" s="93"/>
      <c r="BE121" s="93"/>
      <c r="BF121" s="93"/>
      <c r="BG121" s="93"/>
      <c r="BH121" s="93"/>
      <c r="BI121" s="93"/>
      <c r="BJ121" s="93"/>
      <c r="BK121" s="93"/>
      <c r="BL121" s="93"/>
      <c r="BM121" s="93"/>
      <c r="BN121" s="93"/>
    </row>
    <row r="122" spans="1:66" customFormat="1" ht="12.75" x14ac:dyDescent="0.2">
      <c r="A122" s="88"/>
      <c r="B122" s="87"/>
      <c r="C122" s="87"/>
      <c r="D122" s="87"/>
      <c r="E122" s="87"/>
      <c r="F122" s="87"/>
      <c r="G122" s="86"/>
      <c r="H122" s="85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  <c r="AV122" s="93"/>
      <c r="AW122" s="93"/>
      <c r="AX122" s="93"/>
      <c r="AY122" s="93"/>
      <c r="AZ122" s="93"/>
      <c r="BA122" s="93"/>
      <c r="BB122" s="93"/>
      <c r="BC122" s="93"/>
      <c r="BD122" s="93"/>
      <c r="BE122" s="93"/>
      <c r="BF122" s="93"/>
      <c r="BG122" s="93"/>
      <c r="BH122" s="93"/>
      <c r="BI122" s="93"/>
      <c r="BJ122" s="93"/>
      <c r="BK122" s="93"/>
      <c r="BL122" s="93"/>
      <c r="BM122" s="93"/>
      <c r="BN122" s="93"/>
    </row>
    <row r="123" spans="1:66" s="30" customFormat="1" ht="14.25" customHeight="1" x14ac:dyDescent="0.2">
      <c r="A123" s="97"/>
      <c r="B123" s="218"/>
      <c r="C123" s="218"/>
      <c r="D123" s="218"/>
      <c r="E123" s="304"/>
      <c r="F123" s="304"/>
      <c r="G123" s="304"/>
      <c r="H123" s="304"/>
      <c r="I123" s="304"/>
      <c r="J123" s="7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  <c r="AV123" s="93"/>
      <c r="AW123" s="93"/>
      <c r="AX123" s="93"/>
      <c r="AY123" s="93"/>
      <c r="AZ123" s="93"/>
      <c r="BA123" s="93"/>
      <c r="BB123" s="93"/>
      <c r="BC123" s="93"/>
      <c r="BD123" s="93"/>
      <c r="BE123" s="93"/>
      <c r="BF123" s="93"/>
      <c r="BG123" s="93"/>
      <c r="BH123" s="93"/>
      <c r="BI123" s="93"/>
      <c r="BJ123" s="93"/>
      <c r="BK123" s="93"/>
      <c r="BL123" s="93"/>
      <c r="BM123" s="93"/>
      <c r="BN123" s="93"/>
    </row>
    <row r="124" spans="1:66" s="30" customFormat="1" ht="14.25" customHeight="1" x14ac:dyDescent="0.2">
      <c r="A124" s="97"/>
      <c r="B124" s="218"/>
      <c r="C124" s="218"/>
      <c r="D124" s="218"/>
      <c r="E124" s="304"/>
      <c r="F124" s="304"/>
      <c r="G124" s="304"/>
      <c r="H124" s="304"/>
      <c r="I124" s="304"/>
      <c r="J124" s="7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  <c r="AU124" s="93"/>
      <c r="AV124" s="93"/>
      <c r="AW124" s="93"/>
      <c r="AX124" s="93"/>
      <c r="AY124" s="93"/>
      <c r="AZ124" s="93"/>
      <c r="BA124" s="93"/>
      <c r="BB124" s="93"/>
      <c r="BC124" s="93"/>
      <c r="BD124" s="93"/>
      <c r="BE124" s="93"/>
      <c r="BF124" s="93"/>
      <c r="BG124" s="93"/>
      <c r="BH124" s="93"/>
      <c r="BI124" s="93"/>
      <c r="BJ124" s="93"/>
      <c r="BK124" s="93"/>
      <c r="BL124" s="93"/>
      <c r="BM124" s="93"/>
      <c r="BN124" s="93"/>
    </row>
    <row r="125" spans="1:66" x14ac:dyDescent="0.2">
      <c r="A125"/>
      <c r="B125"/>
      <c r="C125"/>
      <c r="D125"/>
      <c r="E125"/>
      <c r="F125"/>
      <c r="G125"/>
      <c r="H125"/>
      <c r="I125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93"/>
      <c r="AV125" s="93"/>
      <c r="AW125" s="93"/>
      <c r="AX125" s="93"/>
      <c r="AY125" s="93"/>
      <c r="AZ125" s="93"/>
      <c r="BA125" s="93"/>
      <c r="BB125" s="93"/>
      <c r="BC125" s="93"/>
      <c r="BD125" s="93"/>
      <c r="BE125" s="93"/>
      <c r="BF125" s="93"/>
      <c r="BG125" s="93"/>
      <c r="BH125" s="93"/>
      <c r="BI125" s="93"/>
      <c r="BJ125" s="93"/>
      <c r="BK125" s="93"/>
      <c r="BL125" s="93"/>
      <c r="BM125" s="93"/>
      <c r="BN125" s="93"/>
    </row>
    <row r="126" spans="1:66" x14ac:dyDescent="0.2"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  <c r="AV126" s="93"/>
      <c r="AW126" s="93"/>
      <c r="AX126" s="93"/>
      <c r="AY126" s="93"/>
      <c r="AZ126" s="93"/>
      <c r="BA126" s="93"/>
      <c r="BB126" s="93"/>
      <c r="BC126" s="93"/>
      <c r="BD126" s="93"/>
      <c r="BE126" s="93"/>
      <c r="BF126" s="93"/>
      <c r="BG126" s="93"/>
      <c r="BH126" s="93"/>
      <c r="BI126" s="93"/>
      <c r="BJ126" s="93"/>
      <c r="BK126" s="93"/>
      <c r="BL126" s="93"/>
      <c r="BM126" s="93"/>
      <c r="BN126" s="93"/>
    </row>
    <row r="127" spans="1:66" x14ac:dyDescent="0.2"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3"/>
      <c r="AV127" s="93"/>
      <c r="AW127" s="93"/>
      <c r="AX127" s="93"/>
      <c r="AY127" s="93"/>
      <c r="AZ127" s="93"/>
      <c r="BA127" s="93"/>
      <c r="BB127" s="93"/>
      <c r="BC127" s="93"/>
      <c r="BD127" s="93"/>
      <c r="BE127" s="93"/>
      <c r="BF127" s="93"/>
      <c r="BG127" s="93"/>
      <c r="BH127" s="93"/>
      <c r="BI127" s="93"/>
      <c r="BJ127" s="93"/>
      <c r="BK127" s="93"/>
      <c r="BL127" s="93"/>
      <c r="BM127" s="93"/>
      <c r="BN127" s="93"/>
    </row>
  </sheetData>
  <mergeCells count="213">
    <mergeCell ref="A8:J8"/>
    <mergeCell ref="A9:J9"/>
    <mergeCell ref="D19:J20"/>
    <mergeCell ref="A21:B22"/>
    <mergeCell ref="D21:D22"/>
    <mergeCell ref="E21:E22"/>
    <mergeCell ref="F21:F22"/>
    <mergeCell ref="G21:G22"/>
    <mergeCell ref="H21:H22"/>
    <mergeCell ref="I21:I22"/>
    <mergeCell ref="J21:J22"/>
    <mergeCell ref="A10:J10"/>
    <mergeCell ref="A18:B18"/>
    <mergeCell ref="D18:H18"/>
    <mergeCell ref="C11:J11"/>
    <mergeCell ref="D13:J14"/>
    <mergeCell ref="F15:F16"/>
    <mergeCell ref="G15:G16"/>
    <mergeCell ref="A15:B16"/>
    <mergeCell ref="D15:D16"/>
    <mergeCell ref="E15:E16"/>
    <mergeCell ref="J30:J31"/>
    <mergeCell ref="A61:B62"/>
    <mergeCell ref="D61:E62"/>
    <mergeCell ref="F57:H57"/>
    <mergeCell ref="I61:I62"/>
    <mergeCell ref="F61:H62"/>
    <mergeCell ref="D59:J60"/>
    <mergeCell ref="J61:J62"/>
    <mergeCell ref="C61:C62"/>
    <mergeCell ref="J43:J44"/>
    <mergeCell ref="F55:H56"/>
    <mergeCell ref="C55:C56"/>
    <mergeCell ref="A57:B57"/>
    <mergeCell ref="A45:B45"/>
    <mergeCell ref="F45:G45"/>
    <mergeCell ref="C49:C50"/>
    <mergeCell ref="D49:D50"/>
    <mergeCell ref="E49:E50"/>
    <mergeCell ref="D47:J48"/>
    <mergeCell ref="F49:G50"/>
    <mergeCell ref="H37:H38"/>
    <mergeCell ref="I37:I38"/>
    <mergeCell ref="J37:J38"/>
    <mergeCell ref="D39:E39"/>
    <mergeCell ref="F39:G39"/>
    <mergeCell ref="A39:B39"/>
    <mergeCell ref="A40:B40"/>
    <mergeCell ref="A32:B32"/>
    <mergeCell ref="A33:B33"/>
    <mergeCell ref="D33:H33"/>
    <mergeCell ref="A1:J1"/>
    <mergeCell ref="E4:J4"/>
    <mergeCell ref="A4:D4"/>
    <mergeCell ref="A2:E2"/>
    <mergeCell ref="A3:E3"/>
    <mergeCell ref="A6:D6"/>
    <mergeCell ref="A5:D5"/>
    <mergeCell ref="F5:F6"/>
    <mergeCell ref="E5:E6"/>
    <mergeCell ref="A25:J25"/>
    <mergeCell ref="J55:J56"/>
    <mergeCell ref="I55:I56"/>
    <mergeCell ref="D53:J54"/>
    <mergeCell ref="A91:B91"/>
    <mergeCell ref="F2:J2"/>
    <mergeCell ref="F3:J3"/>
    <mergeCell ref="A23:B23"/>
    <mergeCell ref="A24:B24"/>
    <mergeCell ref="D24:H24"/>
    <mergeCell ref="H15:H16"/>
    <mergeCell ref="I15:I16"/>
    <mergeCell ref="J15:J16"/>
    <mergeCell ref="A17:B17"/>
    <mergeCell ref="A55:B56"/>
    <mergeCell ref="C26:J26"/>
    <mergeCell ref="D41:J42"/>
    <mergeCell ref="A43:B44"/>
    <mergeCell ref="C43:C44"/>
    <mergeCell ref="D43:D44"/>
    <mergeCell ref="E43:E44"/>
    <mergeCell ref="F43:G44"/>
    <mergeCell ref="A37:B38"/>
    <mergeCell ref="C37:C38"/>
    <mergeCell ref="I80:I81"/>
    <mergeCell ref="D99:H99"/>
    <mergeCell ref="D40:H40"/>
    <mergeCell ref="E123:I123"/>
    <mergeCell ref="E124:I124"/>
    <mergeCell ref="B123:D123"/>
    <mergeCell ref="B77:D77"/>
    <mergeCell ref="B124:D124"/>
    <mergeCell ref="E77:I77"/>
    <mergeCell ref="D101:J102"/>
    <mergeCell ref="D70:H70"/>
    <mergeCell ref="F73:H74"/>
    <mergeCell ref="I73:I74"/>
    <mergeCell ref="D71:J72"/>
    <mergeCell ref="A73:B74"/>
    <mergeCell ref="C73:C74"/>
    <mergeCell ref="D73:E74"/>
    <mergeCell ref="J73:J74"/>
    <mergeCell ref="A76:B76"/>
    <mergeCell ref="A75:B75"/>
    <mergeCell ref="A70:B70"/>
    <mergeCell ref="D82:E82"/>
    <mergeCell ref="A92:B92"/>
    <mergeCell ref="A89:B90"/>
    <mergeCell ref="D89:E90"/>
    <mergeCell ref="I89:I90"/>
    <mergeCell ref="J89:J90"/>
    <mergeCell ref="F82:G82"/>
    <mergeCell ref="D107:J108"/>
    <mergeCell ref="D109:E109"/>
    <mergeCell ref="F110:G110"/>
    <mergeCell ref="D110:E110"/>
    <mergeCell ref="F109:G109"/>
    <mergeCell ref="A110:B110"/>
    <mergeCell ref="J109:J110"/>
    <mergeCell ref="D92:H92"/>
    <mergeCell ref="A115:I115"/>
    <mergeCell ref="A116:I116"/>
    <mergeCell ref="A119:I119"/>
    <mergeCell ref="A120:I120"/>
    <mergeCell ref="D94:J95"/>
    <mergeCell ref="A96:B97"/>
    <mergeCell ref="D96:E97"/>
    <mergeCell ref="F96:G97"/>
    <mergeCell ref="H96:H97"/>
    <mergeCell ref="I96:I97"/>
    <mergeCell ref="A98:B98"/>
    <mergeCell ref="A99:B99"/>
    <mergeCell ref="F103:G104"/>
    <mergeCell ref="D98:E98"/>
    <mergeCell ref="F98:G98"/>
    <mergeCell ref="J96:J97"/>
    <mergeCell ref="A112:I113"/>
    <mergeCell ref="A103:B104"/>
    <mergeCell ref="D103:E104"/>
    <mergeCell ref="A111:B111"/>
    <mergeCell ref="D111:H111"/>
    <mergeCell ref="A121:I121"/>
    <mergeCell ref="D28:J29"/>
    <mergeCell ref="A30:B31"/>
    <mergeCell ref="C30:C31"/>
    <mergeCell ref="A84:J84"/>
    <mergeCell ref="H103:H104"/>
    <mergeCell ref="A105:B105"/>
    <mergeCell ref="D105:E105"/>
    <mergeCell ref="F105:G105"/>
    <mergeCell ref="A69:B69"/>
    <mergeCell ref="I103:I104"/>
    <mergeCell ref="J103:J104"/>
    <mergeCell ref="A106:B106"/>
    <mergeCell ref="C85:J85"/>
    <mergeCell ref="D87:J88"/>
    <mergeCell ref="A83:B83"/>
    <mergeCell ref="D83:H83"/>
    <mergeCell ref="D78:J79"/>
    <mergeCell ref="A80:B81"/>
    <mergeCell ref="J80:J81"/>
    <mergeCell ref="A114:I114"/>
    <mergeCell ref="D55:E56"/>
    <mergeCell ref="D57:E57"/>
    <mergeCell ref="D106:H106"/>
    <mergeCell ref="D69:E69"/>
    <mergeCell ref="F69:H69"/>
    <mergeCell ref="D91:E91"/>
    <mergeCell ref="F91:G91"/>
    <mergeCell ref="A51:B51"/>
    <mergeCell ref="F51:G51"/>
    <mergeCell ref="A52:B52"/>
    <mergeCell ref="D52:H52"/>
    <mergeCell ref="A63:B63"/>
    <mergeCell ref="D63:E63"/>
    <mergeCell ref="F63:H63"/>
    <mergeCell ref="D64:H64"/>
    <mergeCell ref="D80:E81"/>
    <mergeCell ref="F80:G81"/>
    <mergeCell ref="H80:H81"/>
    <mergeCell ref="D75:E75"/>
    <mergeCell ref="F75:H75"/>
    <mergeCell ref="D76:H76"/>
    <mergeCell ref="A82:B82"/>
    <mergeCell ref="F89:G90"/>
    <mergeCell ref="H89:H90"/>
    <mergeCell ref="A67:B68"/>
    <mergeCell ref="C67:C68"/>
    <mergeCell ref="D67:E68"/>
    <mergeCell ref="A46:B46"/>
    <mergeCell ref="D46:H46"/>
    <mergeCell ref="A64:B64"/>
    <mergeCell ref="D58:H58"/>
    <mergeCell ref="F67:H68"/>
    <mergeCell ref="A58:B58"/>
    <mergeCell ref="I30:I31"/>
    <mergeCell ref="H30:H31"/>
    <mergeCell ref="F32:G32"/>
    <mergeCell ref="F30:G31"/>
    <mergeCell ref="E30:E31"/>
    <mergeCell ref="D30:D31"/>
    <mergeCell ref="I67:I68"/>
    <mergeCell ref="D65:J66"/>
    <mergeCell ref="H43:H44"/>
    <mergeCell ref="I43:I44"/>
    <mergeCell ref="D35:J36"/>
    <mergeCell ref="H49:H50"/>
    <mergeCell ref="I49:I50"/>
    <mergeCell ref="J49:J50"/>
    <mergeCell ref="A49:B50"/>
    <mergeCell ref="J67:J68"/>
    <mergeCell ref="D37:E38"/>
    <mergeCell ref="F37:G38"/>
  </mergeCells>
  <phoneticPr fontId="3" type="noConversion"/>
  <pageMargins left="0.70866141732283472" right="0.70866141732283472" top="0.70866141732283472" bottom="3.937007874015748E-2" header="0.74803149606299213" footer="3.937007874015748E-2"/>
  <pageSetup paperSize="9" scale="74" fitToHeight="0" orientation="landscape" r:id="rId1"/>
  <rowBreaks count="1" manualBreakCount="1">
    <brk id="84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8"/>
  <sheetViews>
    <sheetView tabSelected="1" view="pageBreakPreview" zoomScale="80" zoomScaleNormal="85" zoomScaleSheetLayoutView="80" workbookViewId="0">
      <selection activeCell="K35" sqref="K35"/>
    </sheetView>
  </sheetViews>
  <sheetFormatPr defaultRowHeight="12.75" x14ac:dyDescent="0.2"/>
  <cols>
    <col min="1" max="1" width="35" customWidth="1"/>
    <col min="2" max="2" width="15.42578125" bestFit="1" customWidth="1"/>
    <col min="3" max="3" width="13.140625" customWidth="1"/>
    <col min="4" max="5" width="14.28515625" bestFit="1" customWidth="1"/>
    <col min="6" max="8" width="15.28515625" bestFit="1" customWidth="1"/>
    <col min="9" max="12" width="15.42578125" bestFit="1" customWidth="1"/>
    <col min="13" max="13" width="15.28515625" bestFit="1" customWidth="1"/>
    <col min="14" max="16" width="18.7109375" customWidth="1"/>
    <col min="17" max="17" width="13.140625" bestFit="1" customWidth="1"/>
    <col min="18" max="19" width="26.42578125" customWidth="1"/>
  </cols>
  <sheetData>
    <row r="1" spans="1:21" ht="16.5" customHeight="1" x14ac:dyDescent="0.25">
      <c r="A1" s="341" t="s">
        <v>66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3"/>
      <c r="N1" s="26"/>
      <c r="O1" s="26"/>
      <c r="P1" s="26"/>
    </row>
    <row r="2" spans="1:21" ht="12.75" customHeight="1" x14ac:dyDescent="0.25">
      <c r="A2" s="344"/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6"/>
      <c r="N2" s="26"/>
      <c r="O2" s="26"/>
      <c r="P2" s="26"/>
    </row>
    <row r="3" spans="1:21" ht="14.25" customHeight="1" x14ac:dyDescent="0.25">
      <c r="A3" s="347" t="s">
        <v>41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9"/>
      <c r="N3" s="26"/>
      <c r="O3" s="26"/>
      <c r="P3" s="26"/>
    </row>
    <row r="4" spans="1:21" ht="15" x14ac:dyDescent="0.25">
      <c r="A4" s="339" t="s">
        <v>71</v>
      </c>
      <c r="B4" s="340"/>
      <c r="C4" s="340"/>
      <c r="D4" s="340"/>
      <c r="E4" s="340"/>
      <c r="F4" s="340"/>
      <c r="G4" s="340"/>
      <c r="H4" s="336"/>
      <c r="I4" s="337"/>
      <c r="J4" s="338"/>
      <c r="K4" s="350" t="s">
        <v>157</v>
      </c>
      <c r="L4" s="350"/>
      <c r="M4" s="351"/>
      <c r="N4" s="26"/>
      <c r="O4" s="26"/>
      <c r="P4" s="26"/>
    </row>
    <row r="5" spans="1:21" ht="15" x14ac:dyDescent="0.25">
      <c r="A5" s="339" t="s">
        <v>210</v>
      </c>
      <c r="B5" s="340"/>
      <c r="C5" s="340"/>
      <c r="D5" s="340"/>
      <c r="E5" s="340"/>
      <c r="F5" s="340"/>
      <c r="G5" s="340"/>
      <c r="H5" s="336" t="s">
        <v>72</v>
      </c>
      <c r="I5" s="337"/>
      <c r="J5" s="338"/>
      <c r="K5" s="350" t="s">
        <v>156</v>
      </c>
      <c r="L5" s="350"/>
      <c r="M5" s="351"/>
      <c r="N5" s="26"/>
      <c r="O5" s="26"/>
      <c r="P5" s="26"/>
    </row>
    <row r="6" spans="1:21" ht="15" x14ac:dyDescent="0.25">
      <c r="A6" s="359"/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1"/>
      <c r="N6" s="26"/>
      <c r="O6" s="26"/>
      <c r="P6" s="26"/>
    </row>
    <row r="7" spans="1:21" s="32" customFormat="1" ht="30" x14ac:dyDescent="0.25">
      <c r="A7" s="132" t="s">
        <v>67</v>
      </c>
      <c r="B7" s="33" t="s">
        <v>68</v>
      </c>
      <c r="C7" s="33" t="s">
        <v>42</v>
      </c>
      <c r="D7" s="352" t="s">
        <v>43</v>
      </c>
      <c r="E7" s="364"/>
      <c r="F7" s="352" t="s">
        <v>138</v>
      </c>
      <c r="G7" s="353"/>
      <c r="H7" s="366" t="s">
        <v>139</v>
      </c>
      <c r="I7" s="366"/>
      <c r="J7" s="366" t="s">
        <v>148</v>
      </c>
      <c r="K7" s="366"/>
      <c r="L7" s="366" t="s">
        <v>149</v>
      </c>
      <c r="M7" s="376"/>
      <c r="N7" s="31"/>
      <c r="O7" s="31"/>
      <c r="P7" s="31"/>
    </row>
    <row r="8" spans="1:21" s="32" customFormat="1" ht="15" x14ac:dyDescent="0.25">
      <c r="A8" s="373" t="s">
        <v>208</v>
      </c>
      <c r="B8" s="374"/>
      <c r="C8" s="374"/>
      <c r="D8" s="374"/>
      <c r="E8" s="374"/>
      <c r="F8" s="374"/>
      <c r="G8" s="374"/>
      <c r="H8" s="374"/>
      <c r="I8" s="374"/>
      <c r="J8" s="374"/>
      <c r="K8" s="374"/>
      <c r="L8" s="374"/>
      <c r="M8" s="375"/>
      <c r="N8" s="31"/>
      <c r="O8" s="31"/>
      <c r="P8" s="31"/>
    </row>
    <row r="9" spans="1:21" ht="15" x14ac:dyDescent="0.25">
      <c r="A9" s="377" t="str">
        <f>'PLAN ORÇ'!D15</f>
        <v>SERVIÇOS PRELIMINARES</v>
      </c>
      <c r="B9" s="365">
        <f>'PLAN ORÇ'!I18</f>
        <v>1818.28</v>
      </c>
      <c r="C9" s="34" t="s">
        <v>21</v>
      </c>
      <c r="D9" s="354">
        <v>1</v>
      </c>
      <c r="E9" s="355"/>
      <c r="F9" s="354">
        <v>0</v>
      </c>
      <c r="G9" s="355"/>
      <c r="H9" s="367"/>
      <c r="I9" s="367"/>
      <c r="J9" s="367"/>
      <c r="K9" s="367"/>
      <c r="L9" s="367"/>
      <c r="M9" s="371"/>
      <c r="N9" s="28">
        <f>D9+F9+H9+J9+L9</f>
        <v>1</v>
      </c>
      <c r="O9" s="28"/>
      <c r="P9" s="28"/>
    </row>
    <row r="10" spans="1:21" ht="15" x14ac:dyDescent="0.25">
      <c r="A10" s="378"/>
      <c r="B10" s="365"/>
      <c r="C10" s="34" t="s">
        <v>22</v>
      </c>
      <c r="D10" s="356">
        <f>$B$9*D9</f>
        <v>1818.28</v>
      </c>
      <c r="E10" s="357"/>
      <c r="F10" s="356">
        <f>$B$9*F9</f>
        <v>0</v>
      </c>
      <c r="G10" s="357"/>
      <c r="H10" s="370"/>
      <c r="I10" s="370"/>
      <c r="J10" s="370"/>
      <c r="K10" s="370"/>
      <c r="L10" s="370"/>
      <c r="M10" s="372"/>
      <c r="N10" s="28"/>
      <c r="O10" s="28"/>
      <c r="P10" s="28"/>
      <c r="R10" s="62"/>
      <c r="S10" s="62"/>
      <c r="T10" s="62"/>
      <c r="U10" s="63"/>
    </row>
    <row r="11" spans="1:21" ht="15" x14ac:dyDescent="0.25">
      <c r="A11" s="358" t="str">
        <f>'PLAN ORÇ'!D20</f>
        <v>INSTALAÇÕES ELETRICAS</v>
      </c>
      <c r="B11" s="365">
        <f>'PLAN ORÇ'!I32</f>
        <v>38074.300000000003</v>
      </c>
      <c r="C11" s="34" t="s">
        <v>21</v>
      </c>
      <c r="D11" s="354">
        <v>0.5</v>
      </c>
      <c r="E11" s="355"/>
      <c r="F11" s="354">
        <v>0.5</v>
      </c>
      <c r="G11" s="355"/>
      <c r="H11" s="367"/>
      <c r="I11" s="367"/>
      <c r="J11" s="367"/>
      <c r="K11" s="367"/>
      <c r="L11" s="367"/>
      <c r="M11" s="371"/>
      <c r="N11" s="28">
        <f>D11+F11+H11+J11+L11</f>
        <v>1</v>
      </c>
      <c r="O11" s="28"/>
      <c r="P11" s="28"/>
      <c r="R11" s="62"/>
      <c r="S11" s="62"/>
      <c r="T11" s="62"/>
      <c r="U11" s="63"/>
    </row>
    <row r="12" spans="1:21" ht="15" x14ac:dyDescent="0.25">
      <c r="A12" s="358"/>
      <c r="B12" s="365"/>
      <c r="C12" s="34" t="s">
        <v>22</v>
      </c>
      <c r="D12" s="356">
        <f>$B$11*D11</f>
        <v>19037.150000000001</v>
      </c>
      <c r="E12" s="357"/>
      <c r="F12" s="356">
        <f>$B$11*F11</f>
        <v>19037.150000000001</v>
      </c>
      <c r="G12" s="357"/>
      <c r="H12" s="370"/>
      <c r="I12" s="370"/>
      <c r="J12" s="370"/>
      <c r="K12" s="370"/>
      <c r="L12" s="370"/>
      <c r="M12" s="372"/>
      <c r="N12" s="28"/>
      <c r="O12" s="28"/>
      <c r="P12" s="28"/>
      <c r="R12" s="62"/>
      <c r="S12" s="62"/>
      <c r="T12" s="62"/>
      <c r="U12" s="63"/>
    </row>
    <row r="13" spans="1:21" ht="15" customHeight="1" x14ac:dyDescent="0.25">
      <c r="A13" s="358" t="str">
        <f>'PLAN ORÇ'!D34</f>
        <v>PASSEIO E PLANTIO DE GRAMA</v>
      </c>
      <c r="B13" s="365">
        <f>'PLAN ORÇ'!I39</f>
        <v>74936.77</v>
      </c>
      <c r="C13" s="34" t="s">
        <v>21</v>
      </c>
      <c r="D13" s="354">
        <v>0.5</v>
      </c>
      <c r="E13" s="355"/>
      <c r="F13" s="354">
        <v>0.5</v>
      </c>
      <c r="G13" s="355"/>
      <c r="H13" s="367"/>
      <c r="I13" s="367"/>
      <c r="J13" s="367"/>
      <c r="K13" s="367"/>
      <c r="L13" s="367"/>
      <c r="M13" s="371"/>
      <c r="N13" s="28">
        <f>D13+F13+H13+J13+L13</f>
        <v>1</v>
      </c>
      <c r="O13" s="28"/>
      <c r="P13" s="28"/>
      <c r="R13" s="62"/>
      <c r="T13" s="62"/>
      <c r="U13" s="62"/>
    </row>
    <row r="14" spans="1:21" ht="15" x14ac:dyDescent="0.25">
      <c r="A14" s="358"/>
      <c r="B14" s="365"/>
      <c r="C14" s="34" t="s">
        <v>22</v>
      </c>
      <c r="D14" s="356">
        <f>$B$13*D13</f>
        <v>37468.385000000002</v>
      </c>
      <c r="E14" s="357"/>
      <c r="F14" s="356">
        <f>$B$13*F13</f>
        <v>37468.385000000002</v>
      </c>
      <c r="G14" s="357"/>
      <c r="H14" s="370"/>
      <c r="I14" s="370"/>
      <c r="J14" s="370"/>
      <c r="K14" s="370"/>
      <c r="L14" s="370"/>
      <c r="M14" s="372"/>
      <c r="N14" s="28"/>
      <c r="O14" s="28"/>
      <c r="P14" s="28"/>
      <c r="R14" s="62"/>
      <c r="S14" s="62"/>
      <c r="T14" s="62"/>
      <c r="U14" s="63"/>
    </row>
    <row r="15" spans="1:21" ht="15" customHeight="1" x14ac:dyDescent="0.25">
      <c r="A15" s="106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107"/>
      <c r="N15" s="26"/>
      <c r="O15" s="26"/>
      <c r="P15" s="26"/>
    </row>
    <row r="16" spans="1:21" s="30" customFormat="1" ht="14.25" customHeight="1" x14ac:dyDescent="0.2">
      <c r="A16" s="106"/>
      <c r="B16" s="362"/>
      <c r="C16" s="362"/>
      <c r="D16" s="362"/>
      <c r="E16" s="363"/>
      <c r="F16" s="362"/>
      <c r="G16" s="362"/>
      <c r="H16" s="362"/>
      <c r="I16" s="362"/>
      <c r="J16" s="93"/>
      <c r="K16" s="93"/>
      <c r="L16" s="93"/>
      <c r="M16" s="107"/>
    </row>
    <row r="17" spans="1:16" s="86" customFormat="1" ht="14.25" customHeight="1" x14ac:dyDescent="0.2">
      <c r="A17" s="106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107"/>
      <c r="N17" s="131"/>
    </row>
    <row r="18" spans="1:16" x14ac:dyDescent="0.2">
      <c r="A18" s="133"/>
      <c r="B18" s="134"/>
      <c r="C18" s="134"/>
      <c r="D18" s="134"/>
      <c r="E18" s="134"/>
      <c r="F18" s="134"/>
      <c r="G18" s="134"/>
      <c r="H18" s="134"/>
      <c r="I18" s="134"/>
      <c r="M18" s="110"/>
    </row>
    <row r="19" spans="1:16" ht="14.25" customHeight="1" x14ac:dyDescent="0.2">
      <c r="A19" s="220" t="s">
        <v>118</v>
      </c>
      <c r="B19" s="221"/>
      <c r="C19" s="221"/>
      <c r="D19" s="221"/>
      <c r="E19" s="221"/>
      <c r="F19" s="221"/>
      <c r="G19" s="221" t="s">
        <v>118</v>
      </c>
      <c r="H19" s="221"/>
      <c r="I19" s="221"/>
      <c r="J19" s="221"/>
      <c r="K19" s="221"/>
      <c r="L19" s="221"/>
      <c r="M19" s="222"/>
      <c r="N19" s="95"/>
      <c r="O19" s="95"/>
      <c r="P19" s="95"/>
    </row>
    <row r="20" spans="1:16" ht="12.75" customHeight="1" x14ac:dyDescent="0.2">
      <c r="A20" s="217" t="s">
        <v>154</v>
      </c>
      <c r="B20" s="218"/>
      <c r="C20" s="218"/>
      <c r="D20" s="218"/>
      <c r="E20" s="218"/>
      <c r="F20" s="218"/>
      <c r="G20" s="218" t="s">
        <v>134</v>
      </c>
      <c r="H20" s="218"/>
      <c r="I20" s="218"/>
      <c r="J20" s="218"/>
      <c r="K20" s="218"/>
      <c r="L20" s="218"/>
      <c r="M20" s="219"/>
      <c r="N20" s="96"/>
      <c r="O20" s="96"/>
      <c r="P20" s="96"/>
    </row>
    <row r="21" spans="1:16" ht="12.75" customHeight="1" x14ac:dyDescent="0.2">
      <c r="A21" s="217" t="s">
        <v>155</v>
      </c>
      <c r="B21" s="218"/>
      <c r="C21" s="218"/>
      <c r="D21" s="218"/>
      <c r="E21" s="218"/>
      <c r="F21" s="218"/>
      <c r="G21" s="218" t="s">
        <v>135</v>
      </c>
      <c r="H21" s="218"/>
      <c r="I21" s="218"/>
      <c r="J21" s="218"/>
      <c r="K21" s="218"/>
      <c r="L21" s="218"/>
      <c r="M21" s="219"/>
      <c r="N21" s="96"/>
      <c r="O21" s="96"/>
      <c r="P21" s="96"/>
    </row>
    <row r="22" spans="1:16" ht="12.75" customHeight="1" thickBot="1" x14ac:dyDescent="0.25">
      <c r="A22" s="135"/>
      <c r="B22" s="136"/>
      <c r="C22" s="136"/>
      <c r="D22" s="136"/>
      <c r="E22" s="136"/>
      <c r="F22" s="136"/>
      <c r="G22" s="136"/>
      <c r="H22" s="116"/>
      <c r="I22" s="137"/>
      <c r="J22" s="138"/>
      <c r="K22" s="114"/>
      <c r="L22" s="114"/>
      <c r="M22" s="139"/>
      <c r="N22" s="86"/>
      <c r="O22" s="85"/>
    </row>
    <row r="23" spans="1:16" x14ac:dyDescent="0.2">
      <c r="A23" s="86"/>
      <c r="B23" s="87"/>
      <c r="C23" s="87"/>
      <c r="D23" s="87"/>
      <c r="E23" s="87"/>
      <c r="F23" s="87"/>
      <c r="G23" s="86"/>
      <c r="H23" s="85"/>
    </row>
    <row r="24" spans="1:16" ht="14.25" customHeight="1" x14ac:dyDescent="0.2">
      <c r="A24" s="221"/>
      <c r="B24" s="221"/>
      <c r="C24" s="221"/>
      <c r="D24" s="221"/>
      <c r="E24" s="221"/>
      <c r="F24" s="221"/>
      <c r="G24" s="221"/>
      <c r="H24" s="221"/>
      <c r="I24" s="221"/>
    </row>
    <row r="25" spans="1:16" ht="12.75" customHeight="1" x14ac:dyDescent="0.2">
      <c r="A25" s="218"/>
      <c r="B25" s="218"/>
      <c r="C25" s="218"/>
      <c r="D25" s="218"/>
      <c r="E25" s="218"/>
      <c r="F25" s="218"/>
      <c r="G25" s="218"/>
      <c r="H25" s="218"/>
      <c r="I25" s="218"/>
    </row>
    <row r="26" spans="1:16" ht="12.75" customHeight="1" x14ac:dyDescent="0.2">
      <c r="A26" s="218"/>
      <c r="B26" s="218"/>
      <c r="C26" s="218"/>
      <c r="D26" s="218"/>
      <c r="E26" s="218"/>
      <c r="F26" s="218"/>
      <c r="G26" s="218"/>
      <c r="H26" s="218"/>
      <c r="I26" s="218"/>
    </row>
    <row r="27" spans="1:16" x14ac:dyDescent="0.2">
      <c r="A27" s="88"/>
      <c r="B27" s="87"/>
      <c r="C27" s="87"/>
      <c r="D27" s="87"/>
      <c r="E27" s="87"/>
      <c r="F27" s="87"/>
      <c r="G27" s="86"/>
      <c r="H27" s="85"/>
    </row>
    <row r="28" spans="1:16" s="30" customFormat="1" ht="14.25" customHeight="1" x14ac:dyDescent="0.2">
      <c r="A28" s="59"/>
      <c r="B28" s="218"/>
      <c r="C28" s="218"/>
      <c r="D28" s="218"/>
      <c r="E28" s="304"/>
      <c r="F28" s="304"/>
      <c r="G28" s="304"/>
      <c r="H28" s="304"/>
      <c r="I28" s="304"/>
      <c r="J28" s="73"/>
      <c r="K28" s="75"/>
    </row>
    <row r="29" spans="1:16" ht="15" customHeight="1" x14ac:dyDescent="0.25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26"/>
      <c r="L29" s="26"/>
      <c r="M29" s="26"/>
      <c r="N29" s="26"/>
      <c r="O29" s="26"/>
      <c r="P29" s="26"/>
    </row>
    <row r="30" spans="1:16" ht="15" customHeight="1" x14ac:dyDescent="0.25">
      <c r="A30" s="60"/>
      <c r="B30" s="368"/>
      <c r="C30" s="368"/>
      <c r="D30" s="368"/>
      <c r="E30" s="368"/>
      <c r="F30" s="60"/>
      <c r="G30" s="369"/>
      <c r="H30" s="369"/>
      <c r="I30" s="369"/>
      <c r="J30" s="369"/>
      <c r="K30" s="26"/>
      <c r="L30" s="26"/>
      <c r="M30" s="26"/>
      <c r="N30" s="26"/>
      <c r="O30" s="26"/>
      <c r="P30" s="26"/>
    </row>
    <row r="31" spans="1:16" ht="15" customHeight="1" x14ac:dyDescent="0.25">
      <c r="A31" s="60"/>
      <c r="B31" s="368"/>
      <c r="C31" s="368"/>
      <c r="D31" s="368"/>
      <c r="E31" s="368"/>
      <c r="F31" s="60"/>
      <c r="G31" s="369"/>
      <c r="H31" s="369"/>
      <c r="I31" s="369"/>
      <c r="J31" s="369"/>
      <c r="K31" s="26"/>
      <c r="L31" s="26"/>
      <c r="M31" s="26"/>
      <c r="N31" s="26"/>
      <c r="O31" s="26"/>
      <c r="P31" s="26"/>
    </row>
    <row r="32" spans="1:16" ht="15" customHeight="1" x14ac:dyDescent="0.25">
      <c r="A32" s="60"/>
      <c r="B32" s="368"/>
      <c r="C32" s="368"/>
      <c r="D32" s="368"/>
      <c r="E32" s="368"/>
      <c r="F32" s="60"/>
      <c r="G32" s="369"/>
      <c r="H32" s="369"/>
      <c r="I32" s="369"/>
      <c r="J32" s="369"/>
      <c r="K32" s="26"/>
      <c r="L32" s="26"/>
      <c r="M32" s="26"/>
      <c r="N32" s="26"/>
      <c r="O32" s="26"/>
      <c r="P32" s="26"/>
    </row>
    <row r="45" spans="21:21" x14ac:dyDescent="0.2">
      <c r="U45" s="61">
        <v>0.95334713912158908</v>
      </c>
    </row>
    <row r="46" spans="21:21" x14ac:dyDescent="0.2">
      <c r="U46" s="61"/>
    </row>
    <row r="47" spans="21:21" x14ac:dyDescent="0.2">
      <c r="U47" s="61">
        <v>0.78357938852340603</v>
      </c>
    </row>
    <row r="48" spans="21:21" x14ac:dyDescent="0.2">
      <c r="U48" s="61">
        <v>0.54288959859559771</v>
      </c>
    </row>
    <row r="49" spans="21:21" x14ac:dyDescent="0.2">
      <c r="U49" s="61">
        <v>0.68252878602320843</v>
      </c>
    </row>
    <row r="50" spans="21:21" x14ac:dyDescent="0.2">
      <c r="U50" s="61">
        <v>0.33581814664471515</v>
      </c>
    </row>
    <row r="51" spans="21:21" x14ac:dyDescent="0.2">
      <c r="U51" s="61">
        <v>0.38517584261627547</v>
      </c>
    </row>
    <row r="52" spans="21:21" x14ac:dyDescent="0.2">
      <c r="U52" s="61">
        <v>0.4035308594844636</v>
      </c>
    </row>
    <row r="53" spans="21:21" x14ac:dyDescent="0.2">
      <c r="U53" s="61"/>
    </row>
    <row r="54" spans="21:21" x14ac:dyDescent="0.2">
      <c r="U54" s="61"/>
    </row>
    <row r="55" spans="21:21" x14ac:dyDescent="0.2">
      <c r="U55" s="61"/>
    </row>
    <row r="56" spans="21:21" x14ac:dyDescent="0.2">
      <c r="U56" s="61">
        <v>8.3214387045468699E-2</v>
      </c>
    </row>
    <row r="57" spans="21:21" x14ac:dyDescent="0.2">
      <c r="U57" s="61">
        <v>1</v>
      </c>
    </row>
    <row r="58" spans="21:21" x14ac:dyDescent="0.2">
      <c r="U58" s="61">
        <v>0.58000060669275455</v>
      </c>
    </row>
  </sheetData>
  <mergeCells count="71">
    <mergeCell ref="J10:K10"/>
    <mergeCell ref="J11:K11"/>
    <mergeCell ref="J12:K12"/>
    <mergeCell ref="A8:M8"/>
    <mergeCell ref="H7:I7"/>
    <mergeCell ref="L7:M7"/>
    <mergeCell ref="L9:M9"/>
    <mergeCell ref="L10:M10"/>
    <mergeCell ref="L11:M11"/>
    <mergeCell ref="L12:M12"/>
    <mergeCell ref="A11:A12"/>
    <mergeCell ref="A9:A10"/>
    <mergeCell ref="H9:I9"/>
    <mergeCell ref="H10:I10"/>
    <mergeCell ref="H11:I11"/>
    <mergeCell ref="H12:I12"/>
    <mergeCell ref="B32:E32"/>
    <mergeCell ref="G30:J30"/>
    <mergeCell ref="G31:J31"/>
    <mergeCell ref="G32:J32"/>
    <mergeCell ref="B13:B14"/>
    <mergeCell ref="G20:M20"/>
    <mergeCell ref="G21:M21"/>
    <mergeCell ref="A24:I24"/>
    <mergeCell ref="H13:I13"/>
    <mergeCell ref="H14:I14"/>
    <mergeCell ref="J13:K13"/>
    <mergeCell ref="J14:K14"/>
    <mergeCell ref="L13:M13"/>
    <mergeCell ref="L14:M14"/>
    <mergeCell ref="B30:E30"/>
    <mergeCell ref="B31:E31"/>
    <mergeCell ref="A6:M6"/>
    <mergeCell ref="B16:D16"/>
    <mergeCell ref="E16:I16"/>
    <mergeCell ref="D7:E7"/>
    <mergeCell ref="D9:E9"/>
    <mergeCell ref="D10:E10"/>
    <mergeCell ref="D11:E11"/>
    <mergeCell ref="D12:E12"/>
    <mergeCell ref="D13:E13"/>
    <mergeCell ref="D14:E14"/>
    <mergeCell ref="B9:B10"/>
    <mergeCell ref="B11:B12"/>
    <mergeCell ref="J7:K7"/>
    <mergeCell ref="J9:K9"/>
    <mergeCell ref="F13:G13"/>
    <mergeCell ref="F14:G14"/>
    <mergeCell ref="A13:A14"/>
    <mergeCell ref="A25:I25"/>
    <mergeCell ref="A26:I26"/>
    <mergeCell ref="B28:D28"/>
    <mergeCell ref="E28:I28"/>
    <mergeCell ref="A19:F19"/>
    <mergeCell ref="A20:F20"/>
    <mergeCell ref="A21:F21"/>
    <mergeCell ref="G19:M19"/>
    <mergeCell ref="F7:G7"/>
    <mergeCell ref="F9:G9"/>
    <mergeCell ref="F10:G10"/>
    <mergeCell ref="F11:G11"/>
    <mergeCell ref="F12:G12"/>
    <mergeCell ref="H5:J5"/>
    <mergeCell ref="A5:G5"/>
    <mergeCell ref="A4:G4"/>
    <mergeCell ref="H4:J4"/>
    <mergeCell ref="A1:M1"/>
    <mergeCell ref="A2:M2"/>
    <mergeCell ref="A3:M3"/>
    <mergeCell ref="K4:M4"/>
    <mergeCell ref="K5:M5"/>
  </mergeCells>
  <phoneticPr fontId="52" type="noConversion"/>
  <printOptions horizontalCentered="1" verticalCentered="1"/>
  <pageMargins left="0.51181102362204722" right="0.31496062992125984" top="0.59055118110236227" bottom="0.59055118110236227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="115" zoomScaleNormal="115" workbookViewId="0">
      <selection activeCell="A36" sqref="A36"/>
    </sheetView>
  </sheetViews>
  <sheetFormatPr defaultRowHeight="12.75" x14ac:dyDescent="0.2"/>
  <cols>
    <col min="1" max="1" width="12.42578125" customWidth="1"/>
    <col min="2" max="2" width="32" customWidth="1"/>
    <col min="4" max="4" width="13.85546875" customWidth="1"/>
  </cols>
  <sheetData>
    <row r="1" spans="1:10" x14ac:dyDescent="0.2">
      <c r="A1" s="140"/>
      <c r="B1" s="141"/>
      <c r="C1" s="141"/>
      <c r="D1" s="141"/>
      <c r="E1" s="141"/>
      <c r="F1" s="141"/>
      <c r="G1" s="141"/>
      <c r="H1" s="141"/>
      <c r="I1" s="141"/>
      <c r="J1" s="142"/>
    </row>
    <row r="2" spans="1:10" ht="16.5" x14ac:dyDescent="0.25">
      <c r="A2" s="381" t="s">
        <v>110</v>
      </c>
      <c r="B2" s="382"/>
      <c r="C2" s="382"/>
      <c r="D2" s="382"/>
      <c r="E2" s="382"/>
      <c r="F2" s="382"/>
      <c r="G2" s="382"/>
      <c r="H2" s="382"/>
      <c r="I2" s="382"/>
      <c r="J2" s="383"/>
    </row>
    <row r="3" spans="1:10" x14ac:dyDescent="0.2">
      <c r="A3" s="109"/>
      <c r="J3" s="110"/>
    </row>
    <row r="4" spans="1:10" ht="20.25" customHeight="1" x14ac:dyDescent="0.2">
      <c r="A4" s="384" t="s">
        <v>76</v>
      </c>
      <c r="B4" s="385"/>
      <c r="C4" s="385"/>
      <c r="D4" s="385"/>
      <c r="E4" s="385"/>
      <c r="F4" s="385"/>
      <c r="G4" s="385"/>
      <c r="H4" s="385"/>
      <c r="I4" s="385"/>
      <c r="J4" s="386"/>
    </row>
    <row r="5" spans="1:10" x14ac:dyDescent="0.2">
      <c r="A5" s="387" t="s">
        <v>77</v>
      </c>
      <c r="B5" s="388" t="s">
        <v>78</v>
      </c>
      <c r="C5" s="388" t="s">
        <v>79</v>
      </c>
      <c r="D5" s="388"/>
      <c r="E5" s="388"/>
      <c r="F5" s="388"/>
      <c r="G5" s="388"/>
      <c r="H5" s="388"/>
      <c r="I5" s="388"/>
      <c r="J5" s="389" t="s">
        <v>80</v>
      </c>
    </row>
    <row r="6" spans="1:10" x14ac:dyDescent="0.2">
      <c r="A6" s="387"/>
      <c r="B6" s="388"/>
      <c r="C6" s="390" t="s">
        <v>81</v>
      </c>
      <c r="D6" s="391"/>
      <c r="E6" s="391"/>
      <c r="F6" s="391"/>
      <c r="G6" s="391" t="s">
        <v>82</v>
      </c>
      <c r="H6" s="391"/>
      <c r="I6" s="392"/>
      <c r="J6" s="389"/>
    </row>
    <row r="7" spans="1:10" ht="22.5" x14ac:dyDescent="0.2">
      <c r="A7" s="387"/>
      <c r="B7" s="388"/>
      <c r="C7" s="77">
        <v>0.02</v>
      </c>
      <c r="D7" s="77">
        <v>0.03</v>
      </c>
      <c r="E7" s="77">
        <v>0.04</v>
      </c>
      <c r="F7" s="77">
        <v>0.05</v>
      </c>
      <c r="G7" s="76" t="s">
        <v>83</v>
      </c>
      <c r="H7" s="390" t="s">
        <v>84</v>
      </c>
      <c r="I7" s="392"/>
      <c r="J7" s="389"/>
    </row>
    <row r="8" spans="1:10" ht="22.5" customHeight="1" x14ac:dyDescent="0.2">
      <c r="A8" s="143" t="s">
        <v>85</v>
      </c>
      <c r="B8" s="66" t="s">
        <v>86</v>
      </c>
      <c r="C8" s="67">
        <v>1</v>
      </c>
      <c r="D8" s="67">
        <v>1</v>
      </c>
      <c r="E8" s="67">
        <v>1</v>
      </c>
      <c r="F8" s="67">
        <v>1</v>
      </c>
      <c r="G8" s="67">
        <v>1</v>
      </c>
      <c r="H8" s="393">
        <v>1</v>
      </c>
      <c r="I8" s="394"/>
      <c r="J8" s="144"/>
    </row>
    <row r="9" spans="1:10" ht="22.5" customHeight="1" x14ac:dyDescent="0.2">
      <c r="A9" s="143" t="s">
        <v>87</v>
      </c>
      <c r="B9" s="66" t="s">
        <v>52</v>
      </c>
      <c r="C9" s="68">
        <v>5.5E-2</v>
      </c>
      <c r="D9" s="68">
        <v>5.5E-2</v>
      </c>
      <c r="E9" s="68">
        <v>5.5E-2</v>
      </c>
      <c r="F9" s="68">
        <v>5.5E-2</v>
      </c>
      <c r="G9" s="68">
        <v>3.4199999999999994E-2</v>
      </c>
      <c r="H9" s="395">
        <v>0.04</v>
      </c>
      <c r="I9" s="396"/>
      <c r="J9" s="144" t="s">
        <v>86</v>
      </c>
    </row>
    <row r="10" spans="1:10" ht="22.5" customHeight="1" x14ac:dyDescent="0.2">
      <c r="A10" s="143" t="s">
        <v>88</v>
      </c>
      <c r="B10" s="66" t="s">
        <v>55</v>
      </c>
      <c r="C10" s="68">
        <v>7.4999999999999997E-2</v>
      </c>
      <c r="D10" s="68">
        <v>7.4999999999999997E-2</v>
      </c>
      <c r="E10" s="68">
        <v>7.4999999999999997E-2</v>
      </c>
      <c r="F10" s="68">
        <v>7.4999999999999997E-2</v>
      </c>
      <c r="G10" s="69">
        <v>4.9399999999999999E-2</v>
      </c>
      <c r="H10" s="397">
        <v>6.1600000000000002E-2</v>
      </c>
      <c r="I10" s="398"/>
      <c r="J10" s="144" t="s">
        <v>86</v>
      </c>
    </row>
    <row r="11" spans="1:10" ht="22.5" customHeight="1" x14ac:dyDescent="0.2">
      <c r="A11" s="143" t="s">
        <v>89</v>
      </c>
      <c r="B11" s="66" t="s">
        <v>54</v>
      </c>
      <c r="C11" s="68">
        <v>9.6469999999999993E-3</v>
      </c>
      <c r="D11" s="68">
        <v>9.6469999999999993E-3</v>
      </c>
      <c r="E11" s="68">
        <v>9.6469999999999993E-3</v>
      </c>
      <c r="F11" s="68">
        <v>9.6469999999999993E-3</v>
      </c>
      <c r="G11" s="68">
        <v>9.6469999999999993E-3</v>
      </c>
      <c r="H11" s="395">
        <v>9.6469999999999993E-3</v>
      </c>
      <c r="I11" s="396"/>
      <c r="J11" s="144" t="s">
        <v>86</v>
      </c>
    </row>
    <row r="12" spans="1:10" ht="22.5" customHeight="1" x14ac:dyDescent="0.2">
      <c r="A12" s="143" t="s">
        <v>90</v>
      </c>
      <c r="B12" s="70"/>
      <c r="C12" s="71">
        <f>SUM(C13:C14)</f>
        <v>2.2699999999999998E-2</v>
      </c>
      <c r="D12" s="71">
        <f>SUM(D13:D14)</f>
        <v>2.2699999999999998E-2</v>
      </c>
      <c r="E12" s="71">
        <f>SUM(E13:E14)</f>
        <v>2.2699999999999998E-2</v>
      </c>
      <c r="F12" s="71">
        <f>SUM(F13:F14)</f>
        <v>2.2699999999999998E-2</v>
      </c>
      <c r="G12" s="71">
        <f>SUM(G13:G14)</f>
        <v>1.29E-2</v>
      </c>
      <c r="H12" s="399">
        <f>SUM(H13:I14)</f>
        <v>1.77E-2</v>
      </c>
      <c r="I12" s="400"/>
      <c r="J12" s="145" t="s">
        <v>86</v>
      </c>
    </row>
    <row r="13" spans="1:10" ht="22.5" customHeight="1" x14ac:dyDescent="0.2">
      <c r="A13" s="143" t="s">
        <v>91</v>
      </c>
      <c r="B13" s="66" t="s">
        <v>92</v>
      </c>
      <c r="C13" s="68">
        <v>0.01</v>
      </c>
      <c r="D13" s="68">
        <v>0.01</v>
      </c>
      <c r="E13" s="68">
        <v>0.01</v>
      </c>
      <c r="F13" s="68">
        <v>0.01</v>
      </c>
      <c r="G13" s="68">
        <v>5.3E-3</v>
      </c>
      <c r="H13" s="395">
        <v>8.0000000000000002E-3</v>
      </c>
      <c r="I13" s="396"/>
      <c r="J13" s="144" t="s">
        <v>86</v>
      </c>
    </row>
    <row r="14" spans="1:10" ht="22.5" customHeight="1" x14ac:dyDescent="0.2">
      <c r="A14" s="143" t="s">
        <v>93</v>
      </c>
      <c r="B14" s="66" t="s">
        <v>53</v>
      </c>
      <c r="C14" s="68">
        <v>1.2699999999999999E-2</v>
      </c>
      <c r="D14" s="68">
        <v>1.2699999999999999E-2</v>
      </c>
      <c r="E14" s="68">
        <v>1.2699999999999999E-2</v>
      </c>
      <c r="F14" s="68">
        <v>1.2699999999999999E-2</v>
      </c>
      <c r="G14" s="68">
        <v>7.6E-3</v>
      </c>
      <c r="H14" s="395">
        <v>9.7000000000000003E-3</v>
      </c>
      <c r="I14" s="396"/>
      <c r="J14" s="144" t="s">
        <v>86</v>
      </c>
    </row>
    <row r="15" spans="1:10" ht="22.5" customHeight="1" x14ac:dyDescent="0.2">
      <c r="A15" s="143" t="s">
        <v>94</v>
      </c>
      <c r="B15" s="66" t="s">
        <v>56</v>
      </c>
      <c r="C15" s="71">
        <f>SUM(C16:C18)</f>
        <v>4.65E-2</v>
      </c>
      <c r="D15" s="71">
        <f>SUM(D16:D18)</f>
        <v>5.1499999999999997E-2</v>
      </c>
      <c r="E15" s="71">
        <f>SUM(E16:E18)</f>
        <v>5.6499999999999995E-2</v>
      </c>
      <c r="F15" s="71">
        <f>SUM(F16:F18)</f>
        <v>6.1499999999999999E-2</v>
      </c>
      <c r="G15" s="71">
        <f>SUM(G16:G18)</f>
        <v>3.6499999999999998E-2</v>
      </c>
      <c r="H15" s="399">
        <f>SUM(H16:I18)</f>
        <v>6.1499999999999999E-2</v>
      </c>
      <c r="I15" s="400"/>
      <c r="J15" s="145" t="s">
        <v>95</v>
      </c>
    </row>
    <row r="16" spans="1:10" ht="22.5" customHeight="1" x14ac:dyDescent="0.2">
      <c r="A16" s="143" t="s">
        <v>96</v>
      </c>
      <c r="B16" s="70" t="s">
        <v>97</v>
      </c>
      <c r="C16" s="78">
        <v>0.01</v>
      </c>
      <c r="D16" s="78">
        <v>1.4999999999999999E-2</v>
      </c>
      <c r="E16" s="78">
        <v>0.02</v>
      </c>
      <c r="F16" s="78">
        <v>2.5000000000000001E-2</v>
      </c>
      <c r="G16" s="78" t="s">
        <v>98</v>
      </c>
      <c r="H16" s="401">
        <v>2.5000000000000001E-2</v>
      </c>
      <c r="I16" s="402"/>
      <c r="J16" s="144" t="s">
        <v>95</v>
      </c>
    </row>
    <row r="17" spans="1:14" ht="22.5" customHeight="1" x14ac:dyDescent="0.2">
      <c r="A17" s="143" t="s">
        <v>99</v>
      </c>
      <c r="B17" s="70" t="s">
        <v>99</v>
      </c>
      <c r="C17" s="68">
        <v>6.4999999999999997E-3</v>
      </c>
      <c r="D17" s="68">
        <v>6.4999999999999997E-3</v>
      </c>
      <c r="E17" s="68">
        <v>6.4999999999999997E-3</v>
      </c>
      <c r="F17" s="68">
        <v>6.4999999999999997E-3</v>
      </c>
      <c r="G17" s="68">
        <v>6.4999999999999997E-3</v>
      </c>
      <c r="H17" s="395">
        <v>6.4999999999999997E-3</v>
      </c>
      <c r="I17" s="396"/>
      <c r="J17" s="144" t="s">
        <v>95</v>
      </c>
    </row>
    <row r="18" spans="1:14" ht="22.5" customHeight="1" x14ac:dyDescent="0.2">
      <c r="A18" s="143" t="s">
        <v>100</v>
      </c>
      <c r="B18" s="70" t="s">
        <v>98</v>
      </c>
      <c r="C18" s="68">
        <v>0.03</v>
      </c>
      <c r="D18" s="68">
        <v>0.03</v>
      </c>
      <c r="E18" s="68">
        <v>0.03</v>
      </c>
      <c r="F18" s="68">
        <v>0.03</v>
      </c>
      <c r="G18" s="68">
        <v>0.03</v>
      </c>
      <c r="H18" s="395">
        <v>0.03</v>
      </c>
      <c r="I18" s="396"/>
      <c r="J18" s="144" t="s">
        <v>95</v>
      </c>
    </row>
    <row r="19" spans="1:14" ht="22.5" customHeight="1" x14ac:dyDescent="0.2">
      <c r="A19" s="143" t="s">
        <v>57</v>
      </c>
      <c r="B19" s="70" t="s">
        <v>101</v>
      </c>
      <c r="C19" s="74">
        <v>4.4999999999999998E-2</v>
      </c>
      <c r="D19" s="74">
        <v>4.4999999999999998E-2</v>
      </c>
      <c r="E19" s="74">
        <v>4.4999999999999998E-2</v>
      </c>
      <c r="F19" s="74">
        <v>4.4999999999999998E-2</v>
      </c>
      <c r="G19" s="74">
        <v>4.4999999999999998E-2</v>
      </c>
      <c r="H19" s="403">
        <v>4.4999999999999998E-2</v>
      </c>
      <c r="I19" s="404"/>
      <c r="J19" s="144" t="s">
        <v>95</v>
      </c>
    </row>
    <row r="20" spans="1:14" x14ac:dyDescent="0.2">
      <c r="A20" s="405"/>
      <c r="B20" s="406"/>
      <c r="C20" s="406"/>
      <c r="D20" s="406"/>
      <c r="E20" s="406"/>
      <c r="F20" s="406"/>
      <c r="G20" s="406"/>
      <c r="H20" s="406"/>
      <c r="I20" s="406"/>
      <c r="J20" s="407"/>
    </row>
    <row r="21" spans="1:14" x14ac:dyDescent="0.2">
      <c r="A21" s="408" t="s">
        <v>102</v>
      </c>
      <c r="B21" s="409"/>
      <c r="C21" s="412" t="s">
        <v>103</v>
      </c>
      <c r="D21" s="413"/>
      <c r="E21" s="413"/>
      <c r="F21" s="413"/>
      <c r="G21" s="413"/>
      <c r="H21" s="413"/>
      <c r="I21" s="413"/>
      <c r="J21" s="414"/>
    </row>
    <row r="22" spans="1:14" x14ac:dyDescent="0.2">
      <c r="A22" s="410"/>
      <c r="B22" s="411"/>
      <c r="C22" s="415" t="s">
        <v>104</v>
      </c>
      <c r="D22" s="416"/>
      <c r="E22" s="416"/>
      <c r="F22" s="416"/>
      <c r="G22" s="416"/>
      <c r="H22" s="416"/>
      <c r="I22" s="416"/>
      <c r="J22" s="417"/>
    </row>
    <row r="23" spans="1:14" ht="22.5" customHeight="1" x14ac:dyDescent="0.2">
      <c r="A23" s="424" t="s">
        <v>105</v>
      </c>
      <c r="B23" s="425"/>
      <c r="C23" s="72">
        <f t="shared" ref="C23:H23" si="0">(1+(C9+C12))*(1+C11)*(1+C10)-1</f>
        <v>0.16970381479249985</v>
      </c>
      <c r="D23" s="72">
        <f t="shared" si="0"/>
        <v>0.16970381479249985</v>
      </c>
      <c r="E23" s="72">
        <f t="shared" si="0"/>
        <v>0.16970381479249985</v>
      </c>
      <c r="F23" s="72">
        <f t="shared" si="0"/>
        <v>0.16970381479249985</v>
      </c>
      <c r="G23" s="72">
        <f t="shared" si="0"/>
        <v>0.10942712156077983</v>
      </c>
      <c r="H23" s="426">
        <f t="shared" si="0"/>
        <v>0.13368649562504031</v>
      </c>
      <c r="I23" s="427"/>
      <c r="J23" s="428"/>
    </row>
    <row r="24" spans="1:14" ht="22.5" customHeight="1" x14ac:dyDescent="0.2">
      <c r="A24" s="424" t="s">
        <v>106</v>
      </c>
      <c r="B24" s="425"/>
      <c r="C24" s="72">
        <f t="shared" ref="C24:H24" si="1">(1-(C15+C19))</f>
        <v>0.90849999999999997</v>
      </c>
      <c r="D24" s="72">
        <f t="shared" si="1"/>
        <v>0.90349999999999997</v>
      </c>
      <c r="E24" s="72">
        <f t="shared" si="1"/>
        <v>0.89849999999999997</v>
      </c>
      <c r="F24" s="72">
        <f t="shared" si="1"/>
        <v>0.89349999999999996</v>
      </c>
      <c r="G24" s="72">
        <f t="shared" si="1"/>
        <v>0.91849999999999998</v>
      </c>
      <c r="H24" s="426">
        <f t="shared" si="1"/>
        <v>0.89349999999999996</v>
      </c>
      <c r="I24" s="427"/>
      <c r="J24" s="429"/>
    </row>
    <row r="25" spans="1:14" ht="11.25" customHeight="1" x14ac:dyDescent="0.2">
      <c r="A25" s="431" t="s">
        <v>107</v>
      </c>
      <c r="B25" s="432"/>
      <c r="C25" s="435">
        <f t="shared" ref="C25:H25" si="2">(1+C23)/C24-1</f>
        <v>0.28751107847275725</v>
      </c>
      <c r="D25" s="437">
        <f t="shared" si="2"/>
        <v>0.2946362089568344</v>
      </c>
      <c r="E25" s="435">
        <f t="shared" si="2"/>
        <v>0.30184063972454078</v>
      </c>
      <c r="F25" s="435">
        <f t="shared" si="2"/>
        <v>0.3091257020621152</v>
      </c>
      <c r="G25" s="435">
        <f t="shared" si="2"/>
        <v>0.20786839582011951</v>
      </c>
      <c r="H25" s="439">
        <f t="shared" si="2"/>
        <v>0.26881532806383923</v>
      </c>
      <c r="I25" s="432"/>
      <c r="J25" s="429"/>
    </row>
    <row r="26" spans="1:14" ht="11.25" customHeight="1" x14ac:dyDescent="0.2">
      <c r="A26" s="433"/>
      <c r="B26" s="434"/>
      <c r="C26" s="436"/>
      <c r="D26" s="438"/>
      <c r="E26" s="436"/>
      <c r="F26" s="436"/>
      <c r="G26" s="436"/>
      <c r="H26" s="440"/>
      <c r="I26" s="434"/>
      <c r="J26" s="430"/>
    </row>
    <row r="27" spans="1:14" x14ac:dyDescent="0.2">
      <c r="A27" s="418" t="s">
        <v>108</v>
      </c>
      <c r="B27" s="419"/>
      <c r="C27" s="419"/>
      <c r="D27" s="419"/>
      <c r="E27" s="419"/>
      <c r="F27" s="419"/>
      <c r="G27" s="419"/>
      <c r="H27" s="419"/>
      <c r="I27" s="419"/>
      <c r="J27" s="420"/>
    </row>
    <row r="28" spans="1:14" ht="97.5" customHeight="1" x14ac:dyDescent="0.2">
      <c r="A28" s="421" t="s">
        <v>109</v>
      </c>
      <c r="B28" s="422"/>
      <c r="C28" s="422"/>
      <c r="D28" s="422"/>
      <c r="E28" s="422"/>
      <c r="F28" s="422"/>
      <c r="G28" s="422"/>
      <c r="H28" s="422"/>
      <c r="I28" s="422"/>
      <c r="J28" s="423"/>
    </row>
    <row r="29" spans="1:14" x14ac:dyDescent="0.2">
      <c r="A29" s="109"/>
      <c r="J29" s="110"/>
    </row>
    <row r="30" spans="1:14" s="30" customFormat="1" ht="14.25" customHeight="1" x14ac:dyDescent="0.2">
      <c r="A30" s="111"/>
      <c r="B30" s="218"/>
      <c r="C30" s="218"/>
      <c r="D30" s="218"/>
      <c r="E30" s="304"/>
      <c r="F30" s="304"/>
      <c r="G30" s="304"/>
      <c r="H30" s="304"/>
      <c r="I30" s="304"/>
      <c r="J30" s="129"/>
      <c r="N30" s="65"/>
    </row>
    <row r="31" spans="1:14" s="86" customFormat="1" ht="14.25" customHeight="1" x14ac:dyDescent="0.2">
      <c r="A31" s="214"/>
      <c r="B31" s="215"/>
      <c r="C31" s="215"/>
      <c r="D31" s="215"/>
      <c r="E31" s="215"/>
      <c r="F31" s="215"/>
      <c r="G31" s="215"/>
      <c r="H31" s="215"/>
      <c r="I31" s="215"/>
      <c r="J31" s="130"/>
    </row>
    <row r="32" spans="1:14" x14ac:dyDescent="0.2">
      <c r="A32" s="214"/>
      <c r="B32" s="215"/>
      <c r="C32" s="215"/>
      <c r="D32" s="215"/>
      <c r="E32" s="215"/>
      <c r="F32" s="215"/>
      <c r="G32" s="215"/>
      <c r="H32" s="215"/>
      <c r="I32" s="215"/>
      <c r="J32" s="110"/>
    </row>
    <row r="33" spans="1:11" ht="14.25" customHeight="1" x14ac:dyDescent="0.2">
      <c r="A33" s="220" t="s">
        <v>118</v>
      </c>
      <c r="B33" s="221"/>
      <c r="C33" s="221"/>
      <c r="D33" s="221"/>
      <c r="E33" s="221"/>
      <c r="F33" s="221"/>
      <c r="G33" s="221"/>
      <c r="H33" s="221"/>
      <c r="I33" s="221"/>
      <c r="J33" s="110"/>
    </row>
    <row r="34" spans="1:11" ht="12.75" customHeight="1" x14ac:dyDescent="0.2">
      <c r="A34" s="217" t="s">
        <v>154</v>
      </c>
      <c r="B34" s="218"/>
      <c r="C34" s="218"/>
      <c r="D34" s="218"/>
      <c r="E34" s="218"/>
      <c r="F34" s="218"/>
      <c r="G34" s="218"/>
      <c r="H34" s="218"/>
      <c r="I34" s="218"/>
      <c r="J34" s="110"/>
    </row>
    <row r="35" spans="1:11" ht="12.75" customHeight="1" x14ac:dyDescent="0.2">
      <c r="A35" s="217" t="s">
        <v>155</v>
      </c>
      <c r="B35" s="218"/>
      <c r="C35" s="218"/>
      <c r="D35" s="218"/>
      <c r="E35" s="218"/>
      <c r="F35" s="218"/>
      <c r="G35" s="218"/>
      <c r="H35" s="218"/>
      <c r="I35" s="218"/>
      <c r="J35" s="110"/>
    </row>
    <row r="36" spans="1:11" ht="12.75" customHeight="1" x14ac:dyDescent="0.2">
      <c r="A36" s="112"/>
      <c r="B36" s="104"/>
      <c r="C36" s="104"/>
      <c r="D36" s="104"/>
      <c r="E36" s="104"/>
      <c r="F36" s="104"/>
      <c r="G36" s="104"/>
      <c r="H36" s="85"/>
      <c r="J36" s="110"/>
    </row>
    <row r="37" spans="1:11" x14ac:dyDescent="0.2">
      <c r="A37" s="112"/>
      <c r="B37" s="87"/>
      <c r="C37" s="87"/>
      <c r="D37" s="87"/>
      <c r="E37" s="87"/>
      <c r="F37" s="87"/>
      <c r="G37" s="86"/>
      <c r="H37" s="85"/>
      <c r="J37" s="110"/>
    </row>
    <row r="38" spans="1:11" ht="14.25" customHeight="1" thickBot="1" x14ac:dyDescent="0.25">
      <c r="A38" s="379"/>
      <c r="B38" s="380"/>
      <c r="C38" s="380"/>
      <c r="D38" s="380"/>
      <c r="E38" s="380"/>
      <c r="F38" s="380"/>
      <c r="G38" s="380"/>
      <c r="H38" s="380"/>
      <c r="I38" s="380"/>
      <c r="J38" s="117"/>
    </row>
    <row r="39" spans="1:11" ht="12.75" customHeight="1" x14ac:dyDescent="0.2">
      <c r="A39" s="218"/>
      <c r="B39" s="218"/>
      <c r="C39" s="218"/>
      <c r="D39" s="218"/>
      <c r="E39" s="218"/>
      <c r="F39" s="218"/>
      <c r="G39" s="218"/>
      <c r="H39" s="218"/>
      <c r="I39" s="218"/>
    </row>
    <row r="40" spans="1:11" ht="12.75" customHeight="1" x14ac:dyDescent="0.2">
      <c r="A40" s="218"/>
      <c r="B40" s="218"/>
      <c r="C40" s="218"/>
      <c r="D40" s="218"/>
      <c r="E40" s="218"/>
      <c r="F40" s="218"/>
      <c r="G40" s="218"/>
      <c r="H40" s="218"/>
      <c r="I40" s="218"/>
    </row>
    <row r="41" spans="1:11" s="30" customFormat="1" ht="14.25" customHeight="1" x14ac:dyDescent="0.2">
      <c r="A41" s="97"/>
      <c r="B41" s="218"/>
      <c r="C41" s="218"/>
      <c r="D41" s="218"/>
      <c r="E41" s="304"/>
      <c r="F41" s="304"/>
      <c r="G41" s="304"/>
      <c r="H41" s="304"/>
      <c r="I41" s="304"/>
      <c r="J41" s="73"/>
      <c r="K41" s="75"/>
    </row>
  </sheetData>
  <mergeCells count="50">
    <mergeCell ref="A27:J27"/>
    <mergeCell ref="A28:J28"/>
    <mergeCell ref="A23:B23"/>
    <mergeCell ref="H23:I23"/>
    <mergeCell ref="J23:J26"/>
    <mergeCell ref="A24:B24"/>
    <mergeCell ref="H24:I24"/>
    <mergeCell ref="A25:B26"/>
    <mergeCell ref="C25:C26"/>
    <mergeCell ref="D25:D26"/>
    <mergeCell ref="E25:E26"/>
    <mergeCell ref="F25:F26"/>
    <mergeCell ref="G25:G26"/>
    <mergeCell ref="H25:I26"/>
    <mergeCell ref="H18:I18"/>
    <mergeCell ref="H19:I19"/>
    <mergeCell ref="A20:J20"/>
    <mergeCell ref="A21:B22"/>
    <mergeCell ref="C21:J21"/>
    <mergeCell ref="C22:J22"/>
    <mergeCell ref="H13:I13"/>
    <mergeCell ref="H14:I14"/>
    <mergeCell ref="H15:I15"/>
    <mergeCell ref="H16:I16"/>
    <mergeCell ref="H17:I17"/>
    <mergeCell ref="H8:I8"/>
    <mergeCell ref="H9:I9"/>
    <mergeCell ref="H10:I10"/>
    <mergeCell ref="H11:I11"/>
    <mergeCell ref="H12:I12"/>
    <mergeCell ref="A2:J2"/>
    <mergeCell ref="A4:J4"/>
    <mergeCell ref="A5:A7"/>
    <mergeCell ref="B5:B7"/>
    <mergeCell ref="C5:I5"/>
    <mergeCell ref="J5:J7"/>
    <mergeCell ref="C6:F6"/>
    <mergeCell ref="G6:I6"/>
    <mergeCell ref="H7:I7"/>
    <mergeCell ref="B30:D30"/>
    <mergeCell ref="E30:I30"/>
    <mergeCell ref="A31:I32"/>
    <mergeCell ref="A33:I33"/>
    <mergeCell ref="A34:I34"/>
    <mergeCell ref="A35:I35"/>
    <mergeCell ref="A38:I38"/>
    <mergeCell ref="A39:I39"/>
    <mergeCell ref="A40:I40"/>
    <mergeCell ref="B41:D41"/>
    <mergeCell ref="E41:I41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CRONOGRAMA (2)</vt:lpstr>
      <vt:lpstr>PLAN ORÇ</vt:lpstr>
      <vt:lpstr>MEMORIA DE CÁLCULO</vt:lpstr>
      <vt:lpstr>CRONOGRAMA</vt:lpstr>
      <vt:lpstr>BDI</vt:lpstr>
      <vt:lpstr>BDI!Area_de_impressao</vt:lpstr>
      <vt:lpstr>CRONOGRAMA!Area_de_impressao</vt:lpstr>
      <vt:lpstr>'CRONOGRAMA (2)'!Area_de_impressao</vt:lpstr>
      <vt:lpstr>'MEMORIA DE CÁLCULO'!Area_de_impressao</vt:lpstr>
      <vt:lpstr>'PLAN ORÇ'!Area_de_impressao</vt:lpstr>
    </vt:vector>
  </TitlesOfParts>
  <Company>Setop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ENGENHARIA</cp:lastModifiedBy>
  <cp:lastPrinted>2025-09-01T13:45:20Z</cp:lastPrinted>
  <dcterms:created xsi:type="dcterms:W3CDTF">2006-09-22T13:55:22Z</dcterms:created>
  <dcterms:modified xsi:type="dcterms:W3CDTF">2025-09-01T13:45:47Z</dcterms:modified>
</cp:coreProperties>
</file>